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cts\htc_others\_image_basic_strategy\collections_ww2\"/>
    </mc:Choice>
  </mc:AlternateContent>
  <xr:revisionPtr revIDLastSave="0" documentId="13_ncr:1_{87908ACF-7C91-4A8E-9334-7F394ADB2D76}" xr6:coauthVersionLast="43" xr6:coauthVersionMax="43" xr10:uidLastSave="{00000000-0000-0000-0000-000000000000}"/>
  <bookViews>
    <workbookView xWindow="-108" yWindow="-108" windowWidth="23256" windowHeight="12576" tabRatio="500" xr2:uid="{00000000-000D-0000-FFFF-FFFF00000000}"/>
  </bookViews>
  <sheets>
    <sheet name="Tanks&amp;Guns" sheetId="1" r:id="rId1"/>
    <sheet name="ships" sheetId="2" r:id="rId2"/>
    <sheet name="planes" sheetId="3" r:id="rId3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W15" i="1" l="1"/>
  <c r="U15" i="1"/>
  <c r="R15" i="1"/>
  <c r="P15" i="1"/>
  <c r="V22" i="3" l="1"/>
  <c r="S22" i="3"/>
  <c r="R22" i="3"/>
  <c r="N22" i="3"/>
  <c r="N21" i="3" l="1"/>
  <c r="R21" i="3"/>
  <c r="S21" i="3"/>
  <c r="V21" i="3"/>
  <c r="V4" i="3" l="1"/>
  <c r="R4" i="3"/>
  <c r="N4" i="3"/>
  <c r="W17" i="1" l="1"/>
  <c r="U17" i="1"/>
  <c r="R17" i="1"/>
  <c r="P17" i="1"/>
  <c r="W20" i="1"/>
  <c r="U20" i="1"/>
  <c r="R20" i="1"/>
  <c r="P20" i="1"/>
  <c r="W127" i="1"/>
  <c r="U127" i="1"/>
  <c r="R127" i="1"/>
  <c r="P127" i="1"/>
  <c r="W64" i="1" l="1"/>
  <c r="U64" i="1"/>
  <c r="R64" i="1"/>
  <c r="P64" i="1"/>
  <c r="W63" i="1" l="1"/>
  <c r="U63" i="1"/>
  <c r="R63" i="1"/>
  <c r="P63" i="1"/>
  <c r="W61" i="1" l="1"/>
  <c r="U61" i="1"/>
  <c r="R61" i="1"/>
  <c r="P61" i="1"/>
  <c r="W65" i="1"/>
  <c r="U65" i="1"/>
  <c r="R65" i="1"/>
  <c r="P65" i="1"/>
  <c r="W19" i="1"/>
  <c r="U19" i="1"/>
  <c r="R19" i="1"/>
  <c r="P19" i="1"/>
  <c r="W18" i="1"/>
  <c r="U18" i="1"/>
  <c r="R18" i="1"/>
  <c r="P18" i="1"/>
  <c r="W12" i="1" l="1"/>
  <c r="U12" i="1"/>
  <c r="R12" i="1"/>
  <c r="P12" i="1"/>
  <c r="V16" i="3" l="1"/>
  <c r="R16" i="3"/>
  <c r="N16" i="3"/>
  <c r="S16" i="3"/>
  <c r="V5" i="3"/>
  <c r="R5" i="3"/>
  <c r="N5" i="3"/>
  <c r="V2" i="3"/>
  <c r="R2" i="3"/>
  <c r="N2" i="3"/>
  <c r="T16" i="3" l="1"/>
  <c r="S14" i="3"/>
  <c r="R14" i="3"/>
  <c r="T14" i="3" s="1"/>
  <c r="N14" i="3"/>
  <c r="V14" i="3"/>
  <c r="V19" i="3"/>
  <c r="S19" i="3"/>
  <c r="R19" i="3"/>
  <c r="N19" i="3"/>
  <c r="V18" i="3"/>
  <c r="S18" i="3"/>
  <c r="R18" i="3"/>
  <c r="N18" i="3"/>
  <c r="V17" i="3"/>
  <c r="S17" i="3"/>
  <c r="R17" i="3"/>
  <c r="N17" i="3"/>
  <c r="J17" i="3"/>
  <c r="V13" i="3"/>
  <c r="S13" i="3"/>
  <c r="T13" i="3" s="1"/>
  <c r="R13" i="3"/>
  <c r="N13" i="3"/>
  <c r="V12" i="3"/>
  <c r="S12" i="3"/>
  <c r="T12" i="3" s="1"/>
  <c r="R12" i="3"/>
  <c r="N12" i="3"/>
  <c r="V11" i="3"/>
  <c r="S11" i="3"/>
  <c r="T11" i="3" s="1"/>
  <c r="R11" i="3"/>
  <c r="N11" i="3"/>
  <c r="V10" i="3"/>
  <c r="T10" i="3"/>
  <c r="S10" i="3"/>
  <c r="R10" i="3"/>
  <c r="N10" i="3"/>
  <c r="V8" i="3"/>
  <c r="R8" i="3"/>
  <c r="N8" i="3"/>
  <c r="V7" i="3"/>
  <c r="R7" i="3"/>
  <c r="N7" i="3"/>
  <c r="V6" i="3"/>
  <c r="R6" i="3"/>
  <c r="N6" i="3"/>
  <c r="V3" i="3"/>
  <c r="R3" i="3"/>
  <c r="N3" i="3"/>
  <c r="R22" i="2"/>
  <c r="K22" i="2"/>
  <c r="T20" i="2"/>
  <c r="R20" i="2"/>
  <c r="P20" i="2"/>
  <c r="N20" i="2"/>
  <c r="K20" i="2"/>
  <c r="T19" i="2"/>
  <c r="R19" i="2"/>
  <c r="P19" i="2"/>
  <c r="N19" i="2"/>
  <c r="K19" i="2"/>
  <c r="T18" i="2"/>
  <c r="R18" i="2"/>
  <c r="P18" i="2"/>
  <c r="N18" i="2"/>
  <c r="K18" i="2"/>
  <c r="T16" i="2"/>
  <c r="R16" i="2"/>
  <c r="P16" i="2"/>
  <c r="N16" i="2"/>
  <c r="K16" i="2"/>
  <c r="T15" i="2"/>
  <c r="R15" i="2"/>
  <c r="P15" i="2"/>
  <c r="N15" i="2"/>
  <c r="K15" i="2"/>
  <c r="T14" i="2"/>
  <c r="R14" i="2"/>
  <c r="P14" i="2"/>
  <c r="N14" i="2"/>
  <c r="K14" i="2"/>
  <c r="T13" i="2"/>
  <c r="R13" i="2"/>
  <c r="P13" i="2"/>
  <c r="N13" i="2"/>
  <c r="K13" i="2"/>
  <c r="T12" i="2"/>
  <c r="R12" i="2"/>
  <c r="P12" i="2"/>
  <c r="N12" i="2"/>
  <c r="K12" i="2"/>
  <c r="T11" i="2"/>
  <c r="R11" i="2"/>
  <c r="P11" i="2"/>
  <c r="N11" i="2"/>
  <c r="K11" i="2"/>
  <c r="T10" i="2"/>
  <c r="R10" i="2"/>
  <c r="P10" i="2"/>
  <c r="N10" i="2"/>
  <c r="K10" i="2"/>
  <c r="T9" i="2"/>
  <c r="R9" i="2"/>
  <c r="P9" i="2"/>
  <c r="N9" i="2"/>
  <c r="K9" i="2"/>
  <c r="T8" i="2"/>
  <c r="R8" i="2"/>
  <c r="P8" i="2"/>
  <c r="N8" i="2"/>
  <c r="K8" i="2"/>
  <c r="T7" i="2"/>
  <c r="R7" i="2"/>
  <c r="P7" i="2"/>
  <c r="N7" i="2"/>
  <c r="K7" i="2"/>
  <c r="T6" i="2"/>
  <c r="R6" i="2"/>
  <c r="P6" i="2"/>
  <c r="N6" i="2"/>
  <c r="K6" i="2"/>
  <c r="T5" i="2"/>
  <c r="R5" i="2"/>
  <c r="P5" i="2"/>
  <c r="N5" i="2"/>
  <c r="K5" i="2"/>
  <c r="T4" i="2"/>
  <c r="R4" i="2"/>
  <c r="P4" i="2"/>
  <c r="N4" i="2"/>
  <c r="K4" i="2"/>
  <c r="T3" i="2"/>
  <c r="R3" i="2"/>
  <c r="P3" i="2"/>
  <c r="N3" i="2"/>
  <c r="K3" i="2"/>
  <c r="T2" i="2"/>
  <c r="R2" i="2"/>
  <c r="P2" i="2"/>
  <c r="N2" i="2"/>
  <c r="K2" i="2"/>
  <c r="W123" i="1"/>
  <c r="U123" i="1"/>
  <c r="R123" i="1"/>
  <c r="P123" i="1"/>
  <c r="M123" i="1"/>
  <c r="W122" i="1"/>
  <c r="U122" i="1"/>
  <c r="R122" i="1"/>
  <c r="P122" i="1"/>
  <c r="M122" i="1"/>
  <c r="W121" i="1"/>
  <c r="U121" i="1"/>
  <c r="R121" i="1"/>
  <c r="P121" i="1"/>
  <c r="M121" i="1"/>
  <c r="W120" i="1"/>
  <c r="U120" i="1"/>
  <c r="R120" i="1"/>
  <c r="P120" i="1"/>
  <c r="M120" i="1"/>
  <c r="W119" i="1"/>
  <c r="U119" i="1"/>
  <c r="R119" i="1"/>
  <c r="P119" i="1"/>
  <c r="M119" i="1"/>
  <c r="W118" i="1"/>
  <c r="U118" i="1"/>
  <c r="R118" i="1"/>
  <c r="P118" i="1"/>
  <c r="M118" i="1"/>
  <c r="W117" i="1"/>
  <c r="U117" i="1"/>
  <c r="R117" i="1"/>
  <c r="P117" i="1"/>
  <c r="M117" i="1"/>
  <c r="W116" i="1"/>
  <c r="U116" i="1"/>
  <c r="R116" i="1"/>
  <c r="P116" i="1"/>
  <c r="M116" i="1"/>
  <c r="W113" i="1"/>
  <c r="U113" i="1"/>
  <c r="R113" i="1"/>
  <c r="P113" i="1"/>
  <c r="M113" i="1"/>
  <c r="W112" i="1"/>
  <c r="U112" i="1"/>
  <c r="R112" i="1"/>
  <c r="P112" i="1"/>
  <c r="M112" i="1"/>
  <c r="W111" i="1"/>
  <c r="U111" i="1"/>
  <c r="R111" i="1"/>
  <c r="P111" i="1"/>
  <c r="M111" i="1"/>
  <c r="W110" i="1"/>
  <c r="U110" i="1"/>
  <c r="R110" i="1"/>
  <c r="P110" i="1"/>
  <c r="M110" i="1"/>
  <c r="W109" i="1"/>
  <c r="U109" i="1"/>
  <c r="R109" i="1"/>
  <c r="P109" i="1"/>
  <c r="M109" i="1"/>
  <c r="W108" i="1"/>
  <c r="U108" i="1"/>
  <c r="R108" i="1"/>
  <c r="P108" i="1"/>
  <c r="M108" i="1"/>
  <c r="W107" i="1"/>
  <c r="U107" i="1"/>
  <c r="R107" i="1"/>
  <c r="P107" i="1"/>
  <c r="M107" i="1"/>
  <c r="W106" i="1"/>
  <c r="U106" i="1"/>
  <c r="R106" i="1"/>
  <c r="P106" i="1"/>
  <c r="M106" i="1"/>
  <c r="W105" i="1"/>
  <c r="U105" i="1"/>
  <c r="R105" i="1"/>
  <c r="P105" i="1"/>
  <c r="M105" i="1"/>
  <c r="W104" i="1"/>
  <c r="U104" i="1"/>
  <c r="R104" i="1"/>
  <c r="P104" i="1"/>
  <c r="M104" i="1"/>
  <c r="W103" i="1"/>
  <c r="U103" i="1"/>
  <c r="R103" i="1"/>
  <c r="P103" i="1"/>
  <c r="M103" i="1"/>
  <c r="W102" i="1"/>
  <c r="U102" i="1"/>
  <c r="R102" i="1"/>
  <c r="P102" i="1"/>
  <c r="M102" i="1"/>
  <c r="W101" i="1"/>
  <c r="U101" i="1"/>
  <c r="R101" i="1"/>
  <c r="P101" i="1"/>
  <c r="M101" i="1"/>
  <c r="W100" i="1"/>
  <c r="U100" i="1"/>
  <c r="R100" i="1"/>
  <c r="P100" i="1"/>
  <c r="M100" i="1"/>
  <c r="W93" i="1"/>
  <c r="U93" i="1"/>
  <c r="R93" i="1"/>
  <c r="P93" i="1"/>
  <c r="W92" i="1"/>
  <c r="U92" i="1"/>
  <c r="R92" i="1"/>
  <c r="P92" i="1"/>
  <c r="W91" i="1"/>
  <c r="U91" i="1"/>
  <c r="R91" i="1"/>
  <c r="P91" i="1"/>
  <c r="W90" i="1"/>
  <c r="U90" i="1"/>
  <c r="R90" i="1"/>
  <c r="P90" i="1"/>
  <c r="W89" i="1"/>
  <c r="U89" i="1"/>
  <c r="R89" i="1"/>
  <c r="P89" i="1"/>
  <c r="W88" i="1"/>
  <c r="U88" i="1"/>
  <c r="R88" i="1"/>
  <c r="P88" i="1"/>
  <c r="W84" i="1"/>
  <c r="U84" i="1"/>
  <c r="R84" i="1"/>
  <c r="P84" i="1"/>
  <c r="W83" i="1"/>
  <c r="U83" i="1"/>
  <c r="R83" i="1"/>
  <c r="P83" i="1"/>
  <c r="W82" i="1"/>
  <c r="U82" i="1"/>
  <c r="R82" i="1"/>
  <c r="P82" i="1"/>
  <c r="W81" i="1"/>
  <c r="U81" i="1"/>
  <c r="R81" i="1"/>
  <c r="P81" i="1"/>
  <c r="W80" i="1"/>
  <c r="U80" i="1"/>
  <c r="R80" i="1"/>
  <c r="P80" i="1"/>
  <c r="W79" i="1"/>
  <c r="U79" i="1"/>
  <c r="R79" i="1"/>
  <c r="P79" i="1"/>
  <c r="W78" i="1"/>
  <c r="U78" i="1"/>
  <c r="R78" i="1"/>
  <c r="P78" i="1"/>
  <c r="W77" i="1"/>
  <c r="U77" i="1"/>
  <c r="R77" i="1"/>
  <c r="P77" i="1"/>
  <c r="W76" i="1"/>
  <c r="U76" i="1"/>
  <c r="R76" i="1"/>
  <c r="P76" i="1"/>
  <c r="W74" i="1"/>
  <c r="U74" i="1"/>
  <c r="R74" i="1"/>
  <c r="W73" i="1"/>
  <c r="U73" i="1"/>
  <c r="R73" i="1"/>
  <c r="P73" i="1"/>
  <c r="W72" i="1"/>
  <c r="U72" i="1"/>
  <c r="R72" i="1"/>
  <c r="P72" i="1"/>
  <c r="W71" i="1"/>
  <c r="U71" i="1"/>
  <c r="R71" i="1"/>
  <c r="P71" i="1"/>
  <c r="W70" i="1"/>
  <c r="U70" i="1"/>
  <c r="R70" i="1"/>
  <c r="P70" i="1"/>
  <c r="W69" i="1"/>
  <c r="U69" i="1"/>
  <c r="R69" i="1"/>
  <c r="P69" i="1"/>
  <c r="W68" i="1"/>
  <c r="U68" i="1"/>
  <c r="R68" i="1"/>
  <c r="P68" i="1"/>
  <c r="W67" i="1"/>
  <c r="U67" i="1"/>
  <c r="R67" i="1"/>
  <c r="P67" i="1"/>
  <c r="W62" i="1"/>
  <c r="U62" i="1"/>
  <c r="R62" i="1"/>
  <c r="P62" i="1"/>
  <c r="W60" i="1"/>
  <c r="U60" i="1"/>
  <c r="R60" i="1"/>
  <c r="P60" i="1"/>
  <c r="W58" i="1"/>
  <c r="U58" i="1"/>
  <c r="R58" i="1"/>
  <c r="P58" i="1"/>
  <c r="W57" i="1"/>
  <c r="U57" i="1"/>
  <c r="R57" i="1"/>
  <c r="P57" i="1"/>
  <c r="W56" i="1"/>
  <c r="U56" i="1"/>
  <c r="R56" i="1"/>
  <c r="P56" i="1"/>
  <c r="W55" i="1"/>
  <c r="U55" i="1"/>
  <c r="R55" i="1"/>
  <c r="P55" i="1"/>
  <c r="W54" i="1"/>
  <c r="U54" i="1"/>
  <c r="R54" i="1"/>
  <c r="P54" i="1"/>
  <c r="W49" i="1"/>
  <c r="U49" i="1"/>
  <c r="R49" i="1"/>
  <c r="P49" i="1"/>
  <c r="W48" i="1"/>
  <c r="U48" i="1"/>
  <c r="R48" i="1"/>
  <c r="P48" i="1"/>
  <c r="W43" i="1"/>
  <c r="U43" i="1"/>
  <c r="R43" i="1"/>
  <c r="P43" i="1"/>
  <c r="W42" i="1"/>
  <c r="U42" i="1"/>
  <c r="R42" i="1"/>
  <c r="P42" i="1"/>
  <c r="W41" i="1"/>
  <c r="U41" i="1"/>
  <c r="R41" i="1"/>
  <c r="P41" i="1"/>
  <c r="W40" i="1"/>
  <c r="U40" i="1"/>
  <c r="R40" i="1"/>
  <c r="P40" i="1"/>
  <c r="W39" i="1"/>
  <c r="U39" i="1"/>
  <c r="R39" i="1"/>
  <c r="P39" i="1"/>
  <c r="W38" i="1"/>
  <c r="U38" i="1"/>
  <c r="R38" i="1"/>
  <c r="P38" i="1"/>
  <c r="W37" i="1"/>
  <c r="U37" i="1"/>
  <c r="R37" i="1"/>
  <c r="P37" i="1"/>
  <c r="W36" i="1"/>
  <c r="U36" i="1"/>
  <c r="R36" i="1"/>
  <c r="P36" i="1"/>
  <c r="W35" i="1"/>
  <c r="U35" i="1"/>
  <c r="R35" i="1"/>
  <c r="P35" i="1"/>
  <c r="W34" i="1"/>
  <c r="U34" i="1"/>
  <c r="R34" i="1"/>
  <c r="P34" i="1"/>
  <c r="W33" i="1"/>
  <c r="U33" i="1"/>
  <c r="R33" i="1"/>
  <c r="P33" i="1"/>
  <c r="W31" i="1"/>
  <c r="U31" i="1"/>
  <c r="R31" i="1"/>
  <c r="P31" i="1"/>
  <c r="W30" i="1"/>
  <c r="U30" i="1"/>
  <c r="R30" i="1"/>
  <c r="P30" i="1"/>
  <c r="W29" i="1"/>
  <c r="U29" i="1"/>
  <c r="R29" i="1"/>
  <c r="P29" i="1"/>
  <c r="W28" i="1"/>
  <c r="U28" i="1"/>
  <c r="R28" i="1"/>
  <c r="P28" i="1"/>
  <c r="W27" i="1"/>
  <c r="U27" i="1"/>
  <c r="R27" i="1"/>
  <c r="P27" i="1"/>
  <c r="W26" i="1"/>
  <c r="U26" i="1"/>
  <c r="R26" i="1"/>
  <c r="P26" i="1"/>
  <c r="W25" i="1"/>
  <c r="U25" i="1"/>
  <c r="R25" i="1"/>
  <c r="P25" i="1"/>
  <c r="W24" i="1"/>
  <c r="U24" i="1"/>
  <c r="R24" i="1"/>
  <c r="P24" i="1"/>
  <c r="W23" i="1"/>
  <c r="U23" i="1"/>
  <c r="R23" i="1"/>
  <c r="P23" i="1"/>
  <c r="W22" i="1"/>
  <c r="U22" i="1"/>
  <c r="R22" i="1"/>
  <c r="P22" i="1"/>
  <c r="W16" i="1"/>
  <c r="U16" i="1"/>
  <c r="R16" i="1"/>
  <c r="P16" i="1"/>
  <c r="W14" i="1"/>
  <c r="U14" i="1"/>
  <c r="R14" i="1"/>
  <c r="P14" i="1"/>
  <c r="W13" i="1"/>
  <c r="U13" i="1"/>
  <c r="R13" i="1"/>
  <c r="P13" i="1"/>
  <c r="W11" i="1"/>
  <c r="U11" i="1"/>
  <c r="R11" i="1"/>
  <c r="P11" i="1"/>
  <c r="W10" i="1"/>
  <c r="U10" i="1"/>
  <c r="R10" i="1"/>
  <c r="P10" i="1"/>
  <c r="W8" i="1"/>
  <c r="U8" i="1"/>
  <c r="R8" i="1"/>
  <c r="P8" i="1"/>
  <c r="W7" i="1"/>
  <c r="U7" i="1"/>
  <c r="R7" i="1"/>
  <c r="P7" i="1"/>
  <c r="W6" i="1"/>
  <c r="U6" i="1"/>
  <c r="R6" i="1"/>
  <c r="P6" i="1"/>
  <c r="W4" i="1"/>
  <c r="U4" i="1"/>
  <c r="R4" i="1"/>
  <c r="P4" i="1"/>
  <c r="T17" i="3" l="1"/>
  <c r="T18" i="3"/>
  <c r="T19" i="3"/>
</calcChain>
</file>

<file path=xl/sharedStrings.xml><?xml version="1.0" encoding="utf-8"?>
<sst xmlns="http://schemas.openxmlformats.org/spreadsheetml/2006/main" count="618" uniqueCount="347">
  <si>
    <t>production 
green:&lt;=”39
Yello:”40-42
Blue:”43-45</t>
  </si>
  <si>
    <t>shoot range (m)</t>
  </si>
  <si>
    <t>shoot or round/min</t>
  </si>
  <si>
    <t>weight (tons)</t>
  </si>
  <si>
    <t>min armor (mm)</t>
  </si>
  <si>
    <t>max armor (mm)</t>
  </si>
  <si>
    <t>gun dia</t>
  </si>
  <si>
    <t>gun amount</t>
  </si>
  <si>
    <t>speed (km/h)</t>
  </si>
  <si>
    <t>op. Range (km)</t>
  </si>
  <si>
    <t>range calculator</t>
  </si>
  <si>
    <t>range</t>
  </si>
  <si>
    <t>cost</t>
  </si>
  <si>
    <t>hp calc</t>
  </si>
  <si>
    <t>hp</t>
  </si>
  <si>
    <t>armor calc</t>
  </si>
  <si>
    <t>armor</t>
  </si>
  <si>
    <t>armor exp</t>
  </si>
  <si>
    <t>speed calc</t>
  </si>
  <si>
    <t>speed</t>
  </si>
  <si>
    <t>power calc</t>
  </si>
  <si>
    <t>power</t>
  </si>
  <si>
    <t>bonus</t>
  </si>
  <si>
    <t>Tanks</t>
  </si>
  <si>
    <t>JP</t>
  </si>
  <si>
    <t>Ha-Go</t>
  </si>
  <si>
    <t>?</t>
  </si>
  <si>
    <t>GB</t>
  </si>
  <si>
    <t>Cruiser mkii (a10)</t>
  </si>
  <si>
    <t>Cromwell mk IV</t>
  </si>
  <si>
    <t>Churchill mk4</t>
  </si>
  <si>
    <t xml:space="preserve"> </t>
  </si>
  <si>
    <t>US</t>
  </si>
  <si>
    <t>M3 Stuart</t>
  </si>
  <si>
    <t>1941-1944</t>
  </si>
  <si>
    <t>M5 Stuart</t>
  </si>
  <si>
    <t>1942-1944</t>
  </si>
  <si>
    <t>M2A1 Medium Tank</t>
  </si>
  <si>
    <t>1939-1941</t>
  </si>
  <si>
    <t>2 action with 7-7- power
+100% bonus on infantry (double machineguns)</t>
  </si>
  <si>
    <t>sherman</t>
  </si>
  <si>
    <t>1942-1957</t>
  </si>
  <si>
    <t>M26 Pershing</t>
  </si>
  <si>
    <t>1944-1950</t>
  </si>
  <si>
    <t>GER</t>
  </si>
  <si>
    <t>panzer I</t>
  </si>
  <si>
    <t>1934-1938</t>
  </si>
  <si>
    <t>5*2</t>
  </si>
  <si>
    <t>2action, bonus on infantry</t>
  </si>
  <si>
    <t>panzer II</t>
  </si>
  <si>
    <t>1935-1943</t>
  </si>
  <si>
    <t>6*2</t>
  </si>
  <si>
    <t>panzer III (ausf j+)</t>
  </si>
  <si>
    <t>1939-1943</t>
  </si>
  <si>
    <t>Panzer IV ausf D</t>
  </si>
  <si>
    <t>1939-1945</t>
  </si>
  <si>
    <t>Panzer IV ausf J</t>
  </si>
  <si>
    <t>1942-1945</t>
  </si>
  <si>
    <t>panther ausf-D</t>
  </si>
  <si>
    <t>1943-1945</t>
  </si>
  <si>
    <t>Tiger I</t>
  </si>
  <si>
    <t>Tiger II (king-tiger)</t>
  </si>
  <si>
    <t>Maus</t>
  </si>
  <si>
    <t>Ratte</t>
  </si>
  <si>
    <t>never</t>
  </si>
  <si>
    <t>RU</t>
  </si>
  <si>
    <t>T-60</t>
  </si>
  <si>
    <t>1941-1942</t>
  </si>
  <si>
    <t>???</t>
  </si>
  <si>
    <t>T-70</t>
  </si>
  <si>
    <t>1942-1943</t>
  </si>
  <si>
    <t>T-26</t>
  </si>
  <si>
    <t>1931-1941</t>
  </si>
  <si>
    <t>BT-7</t>
  </si>
  <si>
    <t>1935-1940</t>
  </si>
  <si>
    <t>T-34</t>
  </si>
  <si>
    <t>1940-1958</t>
  </si>
  <si>
    <t>T-28</t>
  </si>
  <si>
    <t>1932-1941</t>
  </si>
  <si>
    <t>KV-1</t>
  </si>
  <si>
    <t>KV-5</t>
  </si>
  <si>
    <t>only concept 1941</t>
  </si>
  <si>
    <t>KV-85</t>
  </si>
  <si>
    <t>IS-1</t>
  </si>
  <si>
    <t>1943-1944</t>
  </si>
  <si>
    <t>IS-2</t>
  </si>
  <si>
    <t>Special units</t>
  </si>
  <si>
    <t>M3a1 Satan</t>
  </si>
  <si>
    <t>Goliath Tracked Mine</t>
  </si>
  <si>
    <t>Anti Tank Tanks</t>
  </si>
  <si>
    <t>*red values are just assumptions - i have not found any documentary</t>
  </si>
  <si>
    <t>Su-76 SUCHKA</t>
  </si>
  <si>
    <t>+300% bonus on tanks</t>
  </si>
  <si>
    <t>SU 85</t>
  </si>
  <si>
    <t>1943-1950</t>
  </si>
  <si>
    <t>SU 100</t>
  </si>
  <si>
    <t>1945-1967</t>
  </si>
  <si>
    <t>ISU 122</t>
  </si>
  <si>
    <t>1943-1958</t>
  </si>
  <si>
    <t>ISU 152</t>
  </si>
  <si>
    <t>1943-1970</t>
  </si>
  <si>
    <t>Ho-Ni Type 1</t>
  </si>
  <si>
    <t>Hellcat</t>
  </si>
  <si>
    <t>marder II</t>
  </si>
  <si>
    <t>Jagdpanzer IV</t>
  </si>
  <si>
    <t>StuG III</t>
  </si>
  <si>
    <t>1940-1944</t>
  </si>
  <si>
    <t>StuG IV</t>
  </si>
  <si>
    <t>nashorn</t>
  </si>
  <si>
    <t>jagdpanther</t>
  </si>
  <si>
    <t>1944-1945</t>
  </si>
  <si>
    <t>Elephant</t>
  </si>
  <si>
    <t>jagdtiger</t>
  </si>
  <si>
    <t>AA</t>
  </si>
  <si>
    <t>bofors40 L60</t>
  </si>
  <si>
    <t>1932-present</t>
  </si>
  <si>
    <t>+1000% on air units</t>
  </si>
  <si>
    <t>bofors40 L70</t>
  </si>
  <si>
    <t>+1200% on air units</t>
  </si>
  <si>
    <t>76 mm air defense gun M1938</t>
  </si>
  <si>
    <t>1938-1940</t>
  </si>
  <si>
    <t>85 mm air defense gun M1939</t>
  </si>
  <si>
    <t>72-K GAZ–MM</t>
  </si>
  <si>
    <t>1940-1941</t>
  </si>
  <si>
    <t>2 actions +160% on air units</t>
  </si>
  <si>
    <t>T-90 SPAAG</t>
  </si>
  <si>
    <t>flak 88 air: 8000</t>
  </si>
  <si>
    <t>1933-1945</t>
  </si>
  <si>
    <t>M16 AA</t>
  </si>
  <si>
    <t>Flakpanzer IV Wirbelwind</t>
  </si>
  <si>
    <t>anti tank guns</t>
  </si>
  <si>
    <t>88 ground: 15000</t>
  </si>
  <si>
    <t>+300% vehicles and tank killers
+400% bonus on tanks</t>
  </si>
  <si>
    <t>3.7 cm Pak 36</t>
  </si>
  <si>
    <t>5 cm Pak 38 (L/60)</t>
  </si>
  <si>
    <t>1940-1943</t>
  </si>
  <si>
    <t>+100% noncombat units
+300% light tanks
+250% medium &amp;tank killer
+10% heavy tanks</t>
  </si>
  <si>
    <t>1938 76mm AT</t>
  </si>
  <si>
    <t>+400% bonus on tanks</t>
  </si>
  <si>
    <t>45 mm anti-tank gun M1937 (53-K)</t>
  </si>
  <si>
    <t>1937-1943</t>
  </si>
  <si>
    <t>57 mm anti-tank gun M1943 (ZiS-2)</t>
  </si>
  <si>
    <t>1941-1945</t>
  </si>
  <si>
    <t>cannons</t>
  </si>
  <si>
    <t>M12 GMC (155 mm)</t>
  </si>
  <si>
    <t>Howitzer on tank or other chassis</t>
  </si>
  <si>
    <t>SU 122</t>
  </si>
  <si>
    <t>+100% buildings
+100% infantry</t>
  </si>
  <si>
    <t>SU 152</t>
  </si>
  <si>
    <t>1943-1954</t>
  </si>
  <si>
    <t xml:space="preserve">KV2 </t>
  </si>
  <si>
    <t>+100% buildings
+100% infantry
+600% Ships_Carrier
+600% battleships                                                                                +100% light tanks                                                                                 +50% medium tanks</t>
  </si>
  <si>
    <t>sturmpanzer I</t>
  </si>
  <si>
    <t>sturmpanzer II bison</t>
  </si>
  <si>
    <t>Grille</t>
  </si>
  <si>
    <t>Wespe</t>
  </si>
  <si>
    <t>Stuh 42</t>
  </si>
  <si>
    <t>Hummel (howitzer)</t>
  </si>
  <si>
    <t>Stupa</t>
  </si>
  <si>
    <t>sturmtiger Sturmmörserwagen 606/4 mit 38 cm RW 61</t>
  </si>
  <si>
    <t>+100% infantry</t>
  </si>
  <si>
    <t>T19 Howitzer Motor Carriage</t>
  </si>
  <si>
    <t>+100% buildings
+100% infantry
+400% Ships_Carrier
+400% battleships                                                                             +100% light tanks                                                                                 +20% medium tanks</t>
  </si>
  <si>
    <t>M7 Priest (howitzer, tank chassis)</t>
  </si>
  <si>
    <t>M8 Scott(howitzer, tank chassis)</t>
  </si>
  <si>
    <t xml:space="preserve">+100% buildings
+80% infantry
+300% Ships_Carrier
+300% battleships                                                                             +100% light tanks                                                                                </t>
  </si>
  <si>
    <t>Howitzer  guns</t>
  </si>
  <si>
    <t>M101A1 105 mm Howitzer</t>
  </si>
  <si>
    <t>1941-1953</t>
  </si>
  <si>
    <t xml:space="preserve">+100% buildings
+100% infantry
+400% Ships_Carrier
+400% battleships                                                                              +100% light tanks                                                                                 +20% medium tanks      </t>
  </si>
  <si>
    <t>155howtzer: 23 000</t>
  </si>
  <si>
    <t>203 mm howitzer M1931 (B-4)</t>
  </si>
  <si>
    <t>+150% buildings
+150% infantry
+800% Ships_Carrier
+800% battleships                                                                                +150% light tanks                                                                                 +80% medium tanks</t>
  </si>
  <si>
    <t>152 mm howitzer-gun M1937 (ML-20)</t>
  </si>
  <si>
    <t>122 mm howitzer M1938 (M-30)</t>
  </si>
  <si>
    <t>1939-1960</t>
  </si>
  <si>
    <t>+100% buildings
+100% infantry
+600% Ships_Carrier
+600% battleships</t>
  </si>
  <si>
    <t>10.5 cm leFH 18</t>
  </si>
  <si>
    <t>1935-1945</t>
  </si>
  <si>
    <t>M1 155 mm Long Tom</t>
  </si>
  <si>
    <t>SCUD typeB ebrus r127</t>
  </si>
  <si>
    <t>Others</t>
  </si>
  <si>
    <t>katyusha</t>
  </si>
  <si>
    <t>Zis6 Armor</t>
  </si>
  <si>
    <t>Ger</t>
  </si>
  <si>
    <t>at rifle 100-400</t>
  </si>
  <si>
    <t>15 kg</t>
  </si>
  <si>
    <t>17 kg</t>
  </si>
  <si>
    <t>ZIS-6= Soviet Transport Truck</t>
  </si>
  <si>
    <t>PzIII and II can get double action</t>
  </si>
  <si>
    <t>name</t>
  </si>
  <si>
    <t>production</t>
  </si>
  <si>
    <t>armament (text for help defining bonuses)</t>
  </si>
  <si>
    <t>gun size mm (biggest)</t>
  </si>
  <si>
    <t>longest shoot range (m)</t>
  </si>
  <si>
    <t>weight</t>
  </si>
  <si>
    <t>armor mm</t>
  </si>
  <si>
    <t>range calc</t>
  </si>
  <si>
    <t>nr. Of attacks</t>
  </si>
  <si>
    <t>lexington aircraft. Carrier</t>
  </si>
  <si>
    <t>1927-1945</t>
  </si>
  <si>
    <t xml:space="preserve">    4 × twin guns (203mm)
    12 × single anti-aircraft guns (127mm)</t>
  </si>
  <si>
    <t xml:space="preserve">  ships+300%</t>
  </si>
  <si>
    <t>fletcher destroyer</t>
  </si>
  <si>
    <t xml:space="preserve">    5 × single 5 127mm,
    6–10 × 40 mm Bofors AA guns 
    7–12 × 20 mm Oerlikon autocannons,
    10 × 21 inch (533 mm) torpedo tubes (2 × 5; Mark 15 torpedoes) </t>
  </si>
  <si>
    <t>subs +100% ships+200% battl/carrier +400%</t>
  </si>
  <si>
    <t>sumner destroyer</t>
  </si>
  <si>
    <t>subs +300% ships+200% battl/carrier +400%</t>
  </si>
  <si>
    <t xml:space="preserve">battl: wyoming </t>
  </si>
  <si>
    <t>1910-1912</t>
  </si>
  <si>
    <t xml:space="preserve">    12 × 12 in (305 mm)/50 caliber Mark 7 guns
    21 × 5 in (127 mm)/51 cal guns
    4 × 3-pounder 47 mm (1.85 in)/40 cal saluting guns
    2 × 21 in (533 mm) torpedo tubes (submerged)</t>
  </si>
  <si>
    <t xml:space="preserve">  ships+600% battl/carrier +800%</t>
  </si>
  <si>
    <t xml:space="preserve">cruiser northhampton </t>
  </si>
  <si>
    <t>1928-1931</t>
  </si>
  <si>
    <t xml:space="preserve">    9 × 8 in/55 caliber guns (3×triple turrets)
    8 × 5 in/25 caliber guns[1]
    2 × 3-pounder 47 mm (1.9 in) saluting guns
    24 × 40 mm Bofors guns (4×quadruple turrets)[2]
    28 × 20 mm Oerlikon cannons[3]
    6 × 21-inch torpedo tubes</t>
  </si>
  <si>
    <t xml:space="preserve">  ships+300% battl/carrier +500%</t>
  </si>
  <si>
    <t>Graf Zeppelin-class aircraft carrier</t>
  </si>
  <si>
    <t>never built</t>
  </si>
  <si>
    <t xml:space="preserve">    16 × 15 cm SK C/28 guns
    12 × 10.5 cm SK C/33 guns
    22 × 3.7 cm SK C/30 guns
    28 × 2 cm FlaK guns</t>
  </si>
  <si>
    <t>battl. Bismark</t>
  </si>
  <si>
    <t xml:space="preserve">    8 × 38 cm (15 in) SK C/34 (4 × 2)
    12 × 15 cm (5.9 in) SK C/28 (6 × 2)
    16 × 10.5 cm (4.1 in) SK C/33 (8 × 2)
    16 × 3.7 cm (1.5 in) SK C/30 (8 × 2)
    12 × 2 cm (0.79 in) FlaK 30 (12 × 1)</t>
  </si>
  <si>
    <t>cruiser Deutschland</t>
  </si>
  <si>
    <t>1929-1936</t>
  </si>
  <si>
    <t xml:space="preserve">    6 × 28 cm (11 in) in triple turrets
    8 × 15 cm (5.9 in) in single turrets
    8 × 53.3 cm (21.0 in) torpedo tubes</t>
  </si>
  <si>
    <t>Type 1934A-class destroyer</t>
  </si>
  <si>
    <t>1935-1936</t>
  </si>
  <si>
    <t xml:space="preserve">    5 × single 12.7 cm (5 in) guns
    2 × twin 3.7 cm (1.5 in) SK C/30 guns
    6 × single 2 cm (0.79 in) C/30 guns
    2 × quadruple 53.3 cm (21 in) torpedo tubes  
</t>
  </si>
  <si>
    <t>Elbing-class torpedo boat</t>
  </si>
  <si>
    <t>4 × 10.5 cm (4.1 in) SK C/32 guns
4 × 2 cm (0.79 in) C/30 anti-aircraft guns
9 × 3.7 cm (1.5 in) SK C/30 anti-aircraft cannons
6 × 533 mm (21.0 in) torpedo tubes</t>
  </si>
  <si>
    <t>Soviets had no aircraft carriers.</t>
  </si>
  <si>
    <t>Gangut-class battleship</t>
  </si>
  <si>
    <t xml:space="preserve">
    4 × 3 – 12-inch (305 mm)/52 guns
    16 × 1 – 4.7-inch (120 mm) guns
    1 × 1 – 3-inch (76 mm) Lender AA gun
    4 × 1 – 17.7-inch (450 mm) submerged torpedo tubes
</t>
  </si>
  <si>
    <t>Kirov-class cruiser</t>
  </si>
  <si>
    <t>3 × 3 - 180 mm (7.1 in) B-1-P guns
6 × 1 - 100 mm (3.9 in) B-34 dual-purpose guns
6 × 1 - 45-mm (1.8 in) 21-K AA gun
4 × 1 - 12.7 mm (0.50 in) AA machine guns
2 × 3 - 533mm (21.0 in) torpedo tubes</t>
  </si>
  <si>
    <t>Soobrazitelnyy-class destroyer</t>
  </si>
  <si>
    <t>4 × 1 – 130 mm (5.1 in) B-13 guns
2 × 1 – 76.2 mm (3.00 in) 34-K AA guns
3 × 1 – 45 mm (1.8 in) 21-K AA guns
4 × 1 – 12.7 mm (0.50 in) DK or DShK machine guns
3 × 2 – 533 mm (21.0 in) torpedo tubes</t>
  </si>
  <si>
    <t>Gnevny-class_destroyer</t>
  </si>
  <si>
    <t>4 × 1 – 130 mm (5.1 in) B-13 guns
2 × 1 – 76.2 mm (3.00 in) 34-K AA guns
2 × 1 – 45 mm (1.8 in) 21-K AA guns
2 × 1 – 12.7 mm (0.50 in) DK or DShK machine guns
3 × 2 – 533 mm (21.0 in) torpedo tubes</t>
  </si>
  <si>
    <t>submarines</t>
  </si>
  <si>
    <t>gato submarine</t>
  </si>
  <si>
    <t>10 × 21-inch (533 mm) torpedo tubes
1 × 3-inch (76 mm) / 50 caliber deck gun[4]
Bofors 40 mm and Oerlikon 20 mm cannon</t>
  </si>
  <si>
    <t>4/2</t>
  </si>
  <si>
    <t>ships+200% carrier+battl +900%</t>
  </si>
  <si>
    <t>type VII uboats</t>
  </si>
  <si>
    <t xml:space="preserve">    5 × 53.3 cm (21 in) torpedo tubes (4 bow, 1 stern)[1]
    14 × torpedoes or 26 TMA or 39 TMB mines
    1 × 8.8 cm SK C/35 naval gun[5] with 220 rounds
    Various anti aircraft weaponry</t>
  </si>
  <si>
    <t>3/2</t>
  </si>
  <si>
    <t>Shchuka-class submarine</t>
  </si>
  <si>
    <t xml:space="preserve">    4 × bow torpedo tubes
    2 × stern torpedo tubes
    (10 torpedoes)
    2 × 45 mm (1.8 in) semi-automatic guns</t>
  </si>
  <si>
    <t>uboat torpedo</t>
  </si>
  <si>
    <t>http://www.militaryfactory.com/armor/self-propelled-guns.asp</t>
  </si>
  <si>
    <t>Nation</t>
  </si>
  <si>
    <t>type</t>
  </si>
  <si>
    <t>empty 
weight (kg)</t>
  </si>
  <si>
    <t>max flight speed (km/h)</t>
  </si>
  <si>
    <t>flight range (km) - combat radius</t>
  </si>
  <si>
    <t>gun caliber (mm)</t>
  </si>
  <si>
    <t>gun count</t>
  </si>
  <si>
    <t>bomb weight (kg)</t>
  </si>
  <si>
    <t>armor/hp</t>
  </si>
  <si>
    <t>attack</t>
  </si>
  <si>
    <t>hpcalc</t>
  </si>
  <si>
    <t>armorcalc</t>
  </si>
  <si>
    <t>powercalc</t>
  </si>
  <si>
    <t>bombing power</t>
  </si>
  <si>
    <t>bonus to set vs. Buildings</t>
  </si>
  <si>
    <t>speedcalc</t>
  </si>
  <si>
    <t>Wildcat</t>
  </si>
  <si>
    <t>1937-1945</t>
  </si>
  <si>
    <t>High Armor, High Hp</t>
  </si>
  <si>
    <t>Medium Attack</t>
  </si>
  <si>
    <t>planes +100%</t>
  </si>
  <si>
    <t>RUS</t>
  </si>
  <si>
    <t>Yakolev Yak-1</t>
  </si>
  <si>
    <t>Low HP more than bombers, High Armor more than MeBF</t>
  </si>
  <si>
    <t>High Attack</t>
  </si>
  <si>
    <t>air +100%</t>
  </si>
  <si>
    <t>Messerschmitt BF109</t>
  </si>
  <si>
    <t>High HP more than wildcat, Medium Armor more than corsair</t>
  </si>
  <si>
    <t>Spitfire</t>
  </si>
  <si>
    <t>1938-1948</t>
  </si>
  <si>
    <t>figterbombers</t>
  </si>
  <si>
    <t>Corsair</t>
  </si>
  <si>
    <t>1942-1953</t>
  </si>
  <si>
    <t>High HP less than Wildcat, Medium Armor</t>
  </si>
  <si>
    <t>Medium Attack less than wildcat</t>
  </si>
  <si>
    <t>buldings+300 others +100% ships +200% carrier +800%</t>
  </si>
  <si>
    <t>Focke-Wulf Fw 190</t>
  </si>
  <si>
    <t>Small Sight, High Armor, Medium HP</t>
  </si>
  <si>
    <t>Medium Attack more than wildcat</t>
  </si>
  <si>
    <t>IL-2</t>
  </si>
  <si>
    <t>High Armor less than Focke-Wulf, Medium HP more than Focke-wulf</t>
  </si>
  <si>
    <t>Junker Ju87</t>
  </si>
  <si>
    <t>bombers</t>
  </si>
  <si>
    <t>Tupolev Tu-2</t>
  </si>
  <si>
    <t>1941-1948</t>
  </si>
  <si>
    <t>Medium HP more than Focke-wulf, Low Armor</t>
  </si>
  <si>
    <t>Medium Attack more than Junker</t>
  </si>
  <si>
    <t>tanks +600, buldings+1000% ships +1500% carrier +3000%</t>
  </si>
  <si>
    <t>B17 Flying Fortress</t>
  </si>
  <si>
    <t>1936-1945</t>
  </si>
  <si>
    <t>Low Armor, Low Hp</t>
  </si>
  <si>
    <t>Junker Ju88</t>
  </si>
  <si>
    <t>1939-1951</t>
  </si>
  <si>
    <t>Medium Armor less than corsair, Medium HP less than Focke-wulf</t>
  </si>
  <si>
    <t>me 262</t>
  </si>
  <si>
    <t>1909-1914</t>
  </si>
  <si>
    <t>1935–1944</t>
  </si>
  <si>
    <t>1936–1942</t>
  </si>
  <si>
    <t xml:space="preserve"> 1935–1942</t>
  </si>
  <si>
    <t>1940–1944</t>
  </si>
  <si>
    <t>1934-</t>
  </si>
  <si>
    <t>1940-</t>
  </si>
  <si>
    <t>1938–1948</t>
  </si>
  <si>
    <t>1942–</t>
  </si>
  <si>
    <t>1941–45</t>
  </si>
  <si>
    <t>1941–1945</t>
  </si>
  <si>
    <t>1937-</t>
  </si>
  <si>
    <t>1941–1948</t>
  </si>
  <si>
    <t>1936–1945</t>
  </si>
  <si>
    <t>1939-</t>
  </si>
  <si>
    <t>F2A Buffalo</t>
  </si>
  <si>
    <t>1938–1941</t>
  </si>
  <si>
    <t>Polikarpov I-16</t>
  </si>
  <si>
    <t xml:space="preserve"> 1934–1942</t>
  </si>
  <si>
    <t>planes +60%</t>
  </si>
  <si>
    <t>Tupolev_TB-3</t>
  </si>
  <si>
    <t>1932–1937</t>
  </si>
  <si>
    <t>M24 Chaffee</t>
  </si>
  <si>
    <t>T29 Heavy Tank</t>
  </si>
  <si>
    <t>1945-</t>
  </si>
  <si>
    <t>M6A2E1 Heavy Tank</t>
  </si>
  <si>
    <t>T28-95 Superheavy tank</t>
  </si>
  <si>
    <t>M10 Wolverine</t>
  </si>
  <si>
    <t>M36 Jackson</t>
  </si>
  <si>
    <t>M36 Jackson late</t>
  </si>
  <si>
    <t>Sherman Calliope</t>
  </si>
  <si>
    <t>M6 Heavy Tank</t>
  </si>
  <si>
    <t>M26 Super Pershing</t>
  </si>
  <si>
    <t>extra bonus against tanks - because of bigger caliber shells</t>
  </si>
  <si>
    <t>P-38 Lightning</t>
  </si>
  <si>
    <t>paratrooper transports</t>
  </si>
  <si>
    <t>Douglas_C-47_Skytrain</t>
  </si>
  <si>
    <t>1941-</t>
  </si>
  <si>
    <t>Ju52</t>
  </si>
  <si>
    <t>1931-</t>
  </si>
  <si>
    <t>1944-</t>
  </si>
  <si>
    <t>sherman Jumbo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</si>
</sst>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\-mmm"/>
  </numFmts>
  <fonts count="10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rgb="FFCE181E"/>
      <name val="Calibri"/>
      <family val="2"/>
      <charset val="238"/>
    </font>
    <font>
      <sz val="8"/>
      <color rgb="FF000000"/>
      <name val="Calibri"/>
      <family val="2"/>
      <charset val="238"/>
    </font>
    <font>
      <sz val="11"/>
      <color rgb="FF3F3F76"/>
      <name val="Calibri"/>
      <family val="2"/>
      <charset val="238"/>
    </font>
    <font>
      <sz val="10"/>
      <color rgb="FF222222"/>
      <name val="Arial"/>
      <family val="2"/>
      <charset val="238"/>
    </font>
    <font>
      <u/>
      <sz val="11"/>
      <color rgb="FF0000FF"/>
      <name val="Calibri"/>
      <family val="2"/>
      <charset val="238"/>
    </font>
    <font>
      <sz val="10"/>
      <color rgb="FF333333"/>
      <name val="Trebuchet MS"/>
      <family val="2"/>
      <charset val="238"/>
    </font>
    <font>
      <sz val="11"/>
      <color rgb="FFFFFFFF"/>
      <name val="Calibri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rgb="FFFFCC99"/>
        <bgColor rgb="FFF8CBAD"/>
      </patternFill>
    </fill>
    <fill>
      <patternFill patternType="solid">
        <fgColor rgb="FFBFBFBF"/>
        <bgColor rgb="FFCCC1DA"/>
      </patternFill>
    </fill>
    <fill>
      <patternFill patternType="solid">
        <fgColor rgb="FFA9D18E"/>
        <bgColor rgb="FFC5E0B4"/>
      </patternFill>
    </fill>
    <fill>
      <patternFill patternType="solid">
        <fgColor rgb="FFF8CBAD"/>
        <bgColor rgb="FFFFCC99"/>
      </patternFill>
    </fill>
    <fill>
      <patternFill patternType="solid">
        <fgColor rgb="FFFFF200"/>
        <bgColor rgb="FFFFFF00"/>
      </patternFill>
    </fill>
    <fill>
      <patternFill patternType="solid">
        <fgColor rgb="FF729FCF"/>
        <bgColor rgb="FF7F7F7F"/>
      </patternFill>
    </fill>
    <fill>
      <patternFill patternType="solid">
        <fgColor rgb="FF77BC65"/>
        <bgColor rgb="FF70AD47"/>
      </patternFill>
    </fill>
    <fill>
      <patternFill patternType="solid">
        <fgColor rgb="FFFF0000"/>
        <bgColor rgb="FFCE181E"/>
      </patternFill>
    </fill>
    <fill>
      <patternFill patternType="solid">
        <fgColor rgb="FF92D050"/>
        <bgColor rgb="FF77BC65"/>
      </patternFill>
    </fill>
    <fill>
      <patternFill patternType="solid">
        <fgColor rgb="FFC5E0B4"/>
        <bgColor rgb="FFA9D18E"/>
      </patternFill>
    </fill>
    <fill>
      <patternFill patternType="solid">
        <fgColor rgb="FF70AD47"/>
        <bgColor rgb="FF77BC65"/>
      </patternFill>
    </fill>
    <fill>
      <patternFill patternType="solid">
        <fgColor rgb="FFCCC1DA"/>
        <bgColor rgb="FFBFBFBF"/>
      </patternFill>
    </fill>
    <fill>
      <patternFill patternType="solid">
        <fgColor rgb="FF2F5597"/>
        <bgColor rgb="FF3F3F76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auto="1"/>
      </left>
      <right style="thin">
        <color auto="1"/>
      </right>
      <top style="thin">
        <color rgb="FFB2B2B2"/>
      </top>
      <bottom style="thin">
        <color rgb="FFB2B2B2"/>
      </bottom>
      <diagonal style="thin">
        <color auto="1"/>
      </diagonal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7" fillId="0" borderId="0"/>
    <xf numFmtId="0" fontId="5" fillId="2" borderId="1" applyProtection="0"/>
  </cellStyleXfs>
  <cellXfs count="84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5" borderId="2" xfId="0" applyNumberForma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4" borderId="2" xfId="0" applyFill="1" applyBorder="1"/>
    <xf numFmtId="0" fontId="0" fillId="6" borderId="2" xfId="0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0" fillId="7" borderId="2" xfId="0" applyFill="1" applyBorder="1" applyAlignment="1">
      <alignment vertical="center" wrapText="1"/>
    </xf>
    <xf numFmtId="0" fontId="0" fillId="7" borderId="2" xfId="0" applyFill="1" applyBorder="1"/>
    <xf numFmtId="0" fontId="0" fillId="6" borderId="2" xfId="0" applyFill="1" applyBorder="1"/>
    <xf numFmtId="0" fontId="0" fillId="8" borderId="2" xfId="0" applyFill="1" applyBorder="1"/>
    <xf numFmtId="0" fontId="0" fillId="9" borderId="2" xfId="0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0" fontId="0" fillId="4" borderId="0" xfId="0" applyFill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164" fontId="0" fillId="5" borderId="2" xfId="0" applyNumberFormat="1" applyFill="1" applyBorder="1" applyAlignment="1">
      <alignment horizontal="center" vertical="center"/>
    </xf>
    <xf numFmtId="1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9" borderId="0" xfId="0" applyFill="1" applyAlignment="1">
      <alignment wrapText="1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 vertical="center"/>
    </xf>
    <xf numFmtId="0" fontId="0" fillId="10" borderId="2" xfId="0" applyFill="1" applyBorder="1" applyAlignment="1">
      <alignment horizontal="center" vertical="center"/>
    </xf>
    <xf numFmtId="0" fontId="0" fillId="10" borderId="2" xfId="0" applyFill="1" applyBorder="1" applyAlignment="1">
      <alignment vertical="center" wrapText="1"/>
    </xf>
    <xf numFmtId="0" fontId="4" fillId="10" borderId="2" xfId="0" applyFont="1" applyFill="1" applyBorder="1" applyAlignment="1">
      <alignment vertical="center" wrapText="1"/>
    </xf>
    <xf numFmtId="164" fontId="5" fillId="2" borderId="1" xfId="2" applyNumberFormat="1" applyAlignment="1">
      <alignment horizontal="center" vertical="center"/>
    </xf>
    <xf numFmtId="0" fontId="0" fillId="11" borderId="0" xfId="0" applyFill="1" applyAlignment="1">
      <alignment horizontal="center" vertical="center"/>
    </xf>
    <xf numFmtId="1" fontId="5" fillId="11" borderId="1" xfId="2" applyNumberFormat="1" applyFill="1" applyAlignment="1">
      <alignment horizontal="center" vertical="center"/>
    </xf>
    <xf numFmtId="0" fontId="5" fillId="2" borderId="1" xfId="2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2" xfId="0" applyFill="1" applyBorder="1" applyAlignment="1">
      <alignment vertical="center" wrapText="1"/>
    </xf>
    <xf numFmtId="1" fontId="5" fillId="2" borderId="1" xfId="2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1" applyBorder="1"/>
    <xf numFmtId="0" fontId="1" fillId="13" borderId="2" xfId="0" applyFont="1" applyFill="1" applyBorder="1"/>
    <xf numFmtId="0" fontId="1" fillId="13" borderId="2" xfId="0" applyFont="1" applyFill="1" applyBorder="1" applyAlignment="1">
      <alignment horizontal="center" wrapText="1"/>
    </xf>
    <xf numFmtId="0" fontId="1" fillId="13" borderId="2" xfId="0" applyFont="1" applyFill="1" applyBorder="1" applyAlignment="1">
      <alignment wrapText="1"/>
    </xf>
    <xf numFmtId="0" fontId="1" fillId="13" borderId="2" xfId="0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14" borderId="2" xfId="0" applyFont="1" applyFill="1" applyBorder="1" applyAlignment="1">
      <alignment horizontal="left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2" xfId="0" applyFill="1" applyBorder="1" applyAlignment="1">
      <alignment horizontal="center" vertical="center"/>
    </xf>
    <xf numFmtId="0" fontId="8" fillId="14" borderId="0" xfId="0" applyFont="1" applyFill="1" applyAlignment="1">
      <alignment horizontal="center" vertical="center" wrapText="1"/>
    </xf>
    <xf numFmtId="0" fontId="0" fillId="14" borderId="0" xfId="0" applyFill="1" applyAlignment="1">
      <alignment horizontal="center" vertical="center"/>
    </xf>
    <xf numFmtId="0" fontId="0" fillId="14" borderId="0" xfId="0" applyFill="1"/>
    <xf numFmtId="0" fontId="9" fillId="14" borderId="2" xfId="0" applyFont="1" applyFill="1" applyBorder="1" applyAlignment="1">
      <alignment horizontal="center" vertical="center" wrapText="1"/>
    </xf>
    <xf numFmtId="0" fontId="5" fillId="14" borderId="1" xfId="2" applyFill="1" applyAlignment="1">
      <alignment horizontal="center" vertical="center"/>
    </xf>
    <xf numFmtId="0" fontId="0" fillId="14" borderId="0" xfId="0" applyFill="1" applyAlignment="1">
      <alignment horizontal="center" vertical="center" wrapText="1"/>
    </xf>
    <xf numFmtId="0" fontId="0" fillId="15" borderId="2" xfId="0" applyFill="1" applyBorder="1" applyAlignment="1">
      <alignment horizontal="center" vertical="center"/>
    </xf>
    <xf numFmtId="0" fontId="8" fillId="15" borderId="0" xfId="0" applyFont="1" applyFill="1" applyAlignment="1">
      <alignment horizontal="center" vertical="center" wrapText="1"/>
    </xf>
    <xf numFmtId="0" fontId="8" fillId="16" borderId="0" xfId="0" applyFont="1" applyFill="1" applyAlignment="1">
      <alignment horizontal="center" vertical="center" wrapText="1"/>
    </xf>
    <xf numFmtId="0" fontId="9" fillId="14" borderId="9" xfId="0" applyFont="1" applyFill="1" applyBorder="1" applyAlignment="1">
      <alignment horizontal="left" vertical="center" wrapText="1"/>
    </xf>
    <xf numFmtId="0" fontId="9" fillId="14" borderId="0" xfId="0" applyFont="1" applyFill="1" applyBorder="1" applyAlignment="1">
      <alignment horizontal="left" vertical="center" wrapText="1"/>
    </xf>
    <xf numFmtId="0" fontId="9" fillId="14" borderId="10" xfId="0" applyFont="1" applyFill="1" applyBorder="1" applyAlignment="1">
      <alignment horizontal="left" vertical="center" wrapText="1"/>
    </xf>
  </cellXfs>
  <cellStyles count="3">
    <cellStyle name="Hivatkozás" xfId="1" builtinId="8"/>
    <cellStyle name="Magyarázó szöveg" xfId="2" builtinId="53" customBuiltin="1"/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729FCF"/>
      <rgbColor rgb="FF993366"/>
      <rgbColor rgb="FFFFFFCC"/>
      <rgbColor rgb="FFCCFFFF"/>
      <rgbColor rgb="FF660066"/>
      <rgbColor rgb="FFFF8080"/>
      <rgbColor rgb="FF0066CC"/>
      <rgbColor rgb="FFCCC1D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A9D18E"/>
      <rgbColor rgb="FFF8CBAD"/>
      <rgbColor rgb="FFCC99FF"/>
      <rgbColor rgb="FFFFCC99"/>
      <rgbColor rgb="FF3366FF"/>
      <rgbColor rgb="FF77BC65"/>
      <rgbColor rgb="FF92D050"/>
      <rgbColor rgb="FFFFCC00"/>
      <rgbColor rgb="FFFF9900"/>
      <rgbColor rgb="FFFF6600"/>
      <rgbColor rgb="FF2F5597"/>
      <rgbColor rgb="FFB2B2B2"/>
      <rgbColor rgb="FF003366"/>
      <rgbColor rgb="FF70AD47"/>
      <rgbColor rgb="FF003300"/>
      <rgbColor rgb="FF222222"/>
      <rgbColor rgb="FFCE181E"/>
      <rgbColor rgb="FF993366"/>
      <rgbColor rgb="FF3F3F7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ilitaryfactory.com/armor/self-propelled-gun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31"/>
  <sheetViews>
    <sheetView tabSelected="1" zoomScaleNormal="100" workbookViewId="0">
      <pane xSplit="2" ySplit="1" topLeftCell="C8" activePane="bottomRight" state="frozen"/>
      <selection pane="topRight" activeCell="C1" sqref="C1"/>
      <selection pane="bottomLeft" activeCell="A14" sqref="A14"/>
      <selection pane="bottomRight" activeCell="B15" sqref="B15"/>
    </sheetView>
  </sheetViews>
  <sheetFormatPr defaultRowHeight="14.4" x14ac:dyDescent="0.3"/>
  <cols>
    <col min="1" max="1" width="9.109375" customWidth="1"/>
    <col min="2" max="2" width="24.44140625" customWidth="1"/>
    <col min="3" max="5" width="11.5546875" customWidth="1"/>
    <col min="6" max="12" width="9.109375" customWidth="1"/>
    <col min="13" max="13" width="11.33203125" customWidth="1"/>
    <col min="14" max="15" width="9.109375" customWidth="1"/>
    <col min="16" max="16" width="9.33203125" customWidth="1"/>
    <col min="17" max="24" width="9.109375" customWidth="1"/>
    <col min="25" max="25" width="49.109375" customWidth="1"/>
    <col min="26" max="1025" width="9.109375" customWidth="1"/>
  </cols>
  <sheetData>
    <row r="1" spans="1:25" s="5" customFormat="1" ht="57.6" x14ac:dyDescent="0.3">
      <c r="A1" s="1"/>
      <c r="B1" s="2"/>
      <c r="C1" s="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1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1" t="s">
        <v>11</v>
      </c>
      <c r="O1" s="1" t="s">
        <v>12</v>
      </c>
      <c r="P1" s="4" t="s">
        <v>13</v>
      </c>
      <c r="Q1" s="1" t="s">
        <v>14</v>
      </c>
      <c r="R1" s="4" t="s">
        <v>15</v>
      </c>
      <c r="S1" s="1" t="s">
        <v>16</v>
      </c>
      <c r="T1" s="1" t="s">
        <v>17</v>
      </c>
      <c r="U1" s="4" t="s">
        <v>18</v>
      </c>
      <c r="V1" s="1" t="s">
        <v>19</v>
      </c>
      <c r="W1" s="4" t="s">
        <v>20</v>
      </c>
      <c r="X1" s="1" t="s">
        <v>21</v>
      </c>
      <c r="Y1" s="1" t="s">
        <v>22</v>
      </c>
    </row>
    <row r="2" spans="1:25" x14ac:dyDescent="0.3">
      <c r="A2" t="s">
        <v>23</v>
      </c>
    </row>
    <row r="4" spans="1:25" x14ac:dyDescent="0.3">
      <c r="A4" s="6" t="s">
        <v>24</v>
      </c>
      <c r="B4" s="7" t="s">
        <v>25</v>
      </c>
      <c r="C4" s="7"/>
      <c r="D4" s="6" t="s">
        <v>26</v>
      </c>
      <c r="E4" s="6"/>
      <c r="F4" s="6">
        <v>7.4</v>
      </c>
      <c r="G4" s="6">
        <v>7</v>
      </c>
      <c r="H4" s="6">
        <v>12</v>
      </c>
      <c r="I4" s="6">
        <v>37</v>
      </c>
      <c r="J4" s="6">
        <v>1</v>
      </c>
      <c r="K4" s="6">
        <v>45</v>
      </c>
      <c r="L4" s="8">
        <v>209</v>
      </c>
      <c r="M4" s="9"/>
      <c r="N4" s="10">
        <v>1</v>
      </c>
      <c r="O4" s="11">
        <v>2</v>
      </c>
      <c r="P4" s="12">
        <f>5+F4*3/2.4</f>
        <v>14.250000000000002</v>
      </c>
      <c r="Q4" s="13"/>
      <c r="R4" s="14">
        <f>H4/15</f>
        <v>0.8</v>
      </c>
      <c r="S4" s="11">
        <v>1</v>
      </c>
      <c r="T4" s="11">
        <v>0</v>
      </c>
      <c r="U4" s="9">
        <f>(K4-10)/20+L4/100</f>
        <v>3.84</v>
      </c>
      <c r="V4" s="11">
        <v>4</v>
      </c>
      <c r="W4" s="12">
        <f>I4/3.5</f>
        <v>10.571428571428571</v>
      </c>
      <c r="X4" s="13"/>
      <c r="Y4" s="15"/>
    </row>
    <row r="6" spans="1:25" x14ac:dyDescent="0.3">
      <c r="A6" s="6" t="s">
        <v>27</v>
      </c>
      <c r="B6" s="7" t="s">
        <v>28</v>
      </c>
      <c r="C6" s="7"/>
      <c r="D6" s="6">
        <v>1000</v>
      </c>
      <c r="E6" s="6"/>
      <c r="F6" s="6">
        <v>14</v>
      </c>
      <c r="G6" s="6">
        <v>6</v>
      </c>
      <c r="H6" s="6">
        <v>30</v>
      </c>
      <c r="I6" s="6">
        <v>40</v>
      </c>
      <c r="J6" s="6">
        <v>1</v>
      </c>
      <c r="K6" s="6">
        <v>26</v>
      </c>
      <c r="L6" s="8">
        <v>160</v>
      </c>
      <c r="M6" s="9"/>
      <c r="N6" s="10">
        <v>1</v>
      </c>
      <c r="O6" s="11">
        <v>3</v>
      </c>
      <c r="P6" s="12">
        <f>5+F6*3/2.4</f>
        <v>22.5</v>
      </c>
      <c r="Q6" s="13">
        <v>17</v>
      </c>
      <c r="R6" s="14">
        <f>H6/15</f>
        <v>2</v>
      </c>
      <c r="S6" s="11">
        <v>3</v>
      </c>
      <c r="T6" s="11">
        <v>2</v>
      </c>
      <c r="U6" s="9">
        <f>(K6-10)/20+L6/100</f>
        <v>2.4000000000000004</v>
      </c>
      <c r="V6" s="11">
        <v>3</v>
      </c>
      <c r="W6" s="12">
        <f>I6/3.5</f>
        <v>11.428571428571429</v>
      </c>
      <c r="X6" s="13">
        <v>13</v>
      </c>
      <c r="Y6" s="15"/>
    </row>
    <row r="7" spans="1:25" x14ac:dyDescent="0.3">
      <c r="A7" s="6" t="s">
        <v>27</v>
      </c>
      <c r="B7" s="7" t="s">
        <v>29</v>
      </c>
      <c r="C7" s="7"/>
      <c r="D7" s="16">
        <v>2000</v>
      </c>
      <c r="E7" s="6"/>
      <c r="F7" s="6">
        <v>27</v>
      </c>
      <c r="G7" s="6">
        <v>76</v>
      </c>
      <c r="H7" s="6">
        <v>76</v>
      </c>
      <c r="I7" s="6">
        <v>75</v>
      </c>
      <c r="J7" s="6">
        <v>1</v>
      </c>
      <c r="K7" s="6">
        <v>64</v>
      </c>
      <c r="L7" s="8">
        <v>270</v>
      </c>
      <c r="M7" s="9"/>
      <c r="N7" s="10">
        <v>1</v>
      </c>
      <c r="O7" s="11">
        <v>3</v>
      </c>
      <c r="P7" s="12">
        <f>5+F7*3/2.4</f>
        <v>38.75</v>
      </c>
      <c r="Q7" s="13"/>
      <c r="R7" s="14">
        <f>H7/15</f>
        <v>5.0666666666666664</v>
      </c>
      <c r="S7" s="11">
        <v>5</v>
      </c>
      <c r="T7" s="11">
        <v>5</v>
      </c>
      <c r="U7" s="9">
        <f>(K7-10)/20+L7/100</f>
        <v>5.4</v>
      </c>
      <c r="V7" s="11">
        <v>5</v>
      </c>
      <c r="W7" s="12">
        <f>I7/3.5</f>
        <v>21.428571428571427</v>
      </c>
      <c r="X7" s="13"/>
      <c r="Y7" s="15"/>
    </row>
    <row r="8" spans="1:25" s="5" customFormat="1" x14ac:dyDescent="0.3">
      <c r="A8" s="6" t="s">
        <v>27</v>
      </c>
      <c r="B8" s="17" t="s">
        <v>30</v>
      </c>
      <c r="C8" s="17"/>
      <c r="D8" s="6">
        <v>1500</v>
      </c>
      <c r="E8" s="6"/>
      <c r="F8" s="6">
        <v>39</v>
      </c>
      <c r="G8" s="6">
        <v>51</v>
      </c>
      <c r="H8" s="6">
        <v>102</v>
      </c>
      <c r="I8" s="6">
        <v>57</v>
      </c>
      <c r="J8" s="6">
        <v>1</v>
      </c>
      <c r="K8" s="6">
        <v>24</v>
      </c>
      <c r="L8" s="8">
        <v>90</v>
      </c>
      <c r="M8" s="9"/>
      <c r="N8" s="10">
        <v>1</v>
      </c>
      <c r="O8" s="11">
        <v>3</v>
      </c>
      <c r="P8" s="12">
        <f>5+F8*3/2.4</f>
        <v>53.75</v>
      </c>
      <c r="Q8" s="13"/>
      <c r="R8" s="14">
        <f>H8/15</f>
        <v>6.8</v>
      </c>
      <c r="S8" s="11">
        <v>7</v>
      </c>
      <c r="T8" s="11">
        <v>7</v>
      </c>
      <c r="U8" s="9">
        <f>(K8-10)/20+L8/100</f>
        <v>1.6</v>
      </c>
      <c r="V8" s="11">
        <v>3</v>
      </c>
      <c r="W8" s="12">
        <f>I8/3.5</f>
        <v>16.285714285714285</v>
      </c>
      <c r="X8" s="13"/>
      <c r="Y8" s="15" t="s">
        <v>31</v>
      </c>
    </row>
    <row r="10" spans="1:25" x14ac:dyDescent="0.3">
      <c r="A10" s="6" t="s">
        <v>32</v>
      </c>
      <c r="B10" s="7" t="s">
        <v>33</v>
      </c>
      <c r="C10" s="18" t="s">
        <v>34</v>
      </c>
      <c r="D10" s="6">
        <v>2000</v>
      </c>
      <c r="E10" s="6"/>
      <c r="F10" s="16">
        <v>14</v>
      </c>
      <c r="G10" s="16">
        <v>13</v>
      </c>
      <c r="H10" s="16">
        <v>51</v>
      </c>
      <c r="I10" s="6">
        <v>37</v>
      </c>
      <c r="J10" s="6">
        <v>1</v>
      </c>
      <c r="K10" s="16">
        <v>58</v>
      </c>
      <c r="L10" s="19">
        <v>120</v>
      </c>
      <c r="M10" s="9"/>
      <c r="N10" s="10">
        <v>1</v>
      </c>
      <c r="O10" s="11">
        <v>3</v>
      </c>
      <c r="P10" s="12">
        <f t="shared" ref="P10:P16" si="0">5+F10*3/2.4</f>
        <v>22.5</v>
      </c>
      <c r="Q10" s="13">
        <v>34</v>
      </c>
      <c r="R10" s="14">
        <f t="shared" ref="R10:R16" si="1">H10/15</f>
        <v>3.4</v>
      </c>
      <c r="S10" s="11">
        <v>3</v>
      </c>
      <c r="T10" s="11">
        <v>3</v>
      </c>
      <c r="U10" s="9">
        <f t="shared" ref="U10:U16" si="2">(K10-10)/20+L10/100</f>
        <v>3.5999999999999996</v>
      </c>
      <c r="V10" s="11">
        <v>4</v>
      </c>
      <c r="W10" s="12">
        <f t="shared" ref="W10:W16" si="3">I10/3.5</f>
        <v>10.571428571428571</v>
      </c>
      <c r="X10" s="13">
        <v>10</v>
      </c>
      <c r="Y10" s="15"/>
    </row>
    <row r="11" spans="1:25" x14ac:dyDescent="0.3">
      <c r="A11" s="6" t="s">
        <v>32</v>
      </c>
      <c r="B11" s="7" t="s">
        <v>35</v>
      </c>
      <c r="C11" s="18" t="s">
        <v>36</v>
      </c>
      <c r="D11" s="6">
        <v>2000</v>
      </c>
      <c r="E11" s="6"/>
      <c r="F11" s="6">
        <v>15</v>
      </c>
      <c r="G11" s="6">
        <v>10</v>
      </c>
      <c r="H11" s="6">
        <v>60</v>
      </c>
      <c r="I11" s="6">
        <v>37</v>
      </c>
      <c r="J11" s="6">
        <v>1</v>
      </c>
      <c r="K11" s="6">
        <v>58</v>
      </c>
      <c r="L11" s="8">
        <v>160</v>
      </c>
      <c r="M11" s="9"/>
      <c r="N11" s="10">
        <v>1</v>
      </c>
      <c r="O11" s="11">
        <v>3</v>
      </c>
      <c r="P11" s="12">
        <f t="shared" si="0"/>
        <v>23.75</v>
      </c>
      <c r="Q11" s="13">
        <v>34</v>
      </c>
      <c r="R11" s="14">
        <f t="shared" si="1"/>
        <v>4</v>
      </c>
      <c r="S11" s="11">
        <v>4</v>
      </c>
      <c r="T11" s="11">
        <v>4</v>
      </c>
      <c r="U11" s="9">
        <f t="shared" si="2"/>
        <v>4</v>
      </c>
      <c r="V11" s="11">
        <v>4</v>
      </c>
      <c r="W11" s="12">
        <f t="shared" si="3"/>
        <v>10.571428571428571</v>
      </c>
      <c r="X11" s="13">
        <v>10</v>
      </c>
      <c r="Y11" s="15"/>
    </row>
    <row r="12" spans="1:25" x14ac:dyDescent="0.3">
      <c r="A12" s="6" t="s">
        <v>32</v>
      </c>
      <c r="B12" s="7" t="s">
        <v>327</v>
      </c>
      <c r="C12" s="20" t="s">
        <v>110</v>
      </c>
      <c r="D12" s="6">
        <v>2000</v>
      </c>
      <c r="E12" s="6"/>
      <c r="F12" s="6">
        <v>18</v>
      </c>
      <c r="G12" s="6">
        <v>15</v>
      </c>
      <c r="H12" s="6">
        <v>38</v>
      </c>
      <c r="I12" s="6">
        <v>75</v>
      </c>
      <c r="J12" s="6">
        <v>1</v>
      </c>
      <c r="K12" s="6">
        <v>56</v>
      </c>
      <c r="L12" s="8">
        <v>160</v>
      </c>
      <c r="M12" s="9"/>
      <c r="N12" s="10">
        <v>1</v>
      </c>
      <c r="O12" s="11">
        <v>3</v>
      </c>
      <c r="P12" s="12">
        <f t="shared" si="0"/>
        <v>27.5</v>
      </c>
      <c r="Q12" s="13">
        <v>34</v>
      </c>
      <c r="R12" s="14">
        <f t="shared" si="1"/>
        <v>2.5333333333333332</v>
      </c>
      <c r="S12" s="11">
        <v>3</v>
      </c>
      <c r="T12" s="11">
        <v>2</v>
      </c>
      <c r="U12" s="9">
        <f t="shared" si="2"/>
        <v>3.9</v>
      </c>
      <c r="V12" s="11">
        <v>4</v>
      </c>
      <c r="W12" s="12">
        <f t="shared" si="3"/>
        <v>21.428571428571427</v>
      </c>
      <c r="X12" s="13">
        <v>10</v>
      </c>
      <c r="Y12" s="15"/>
    </row>
    <row r="13" spans="1:25" ht="28.8" x14ac:dyDescent="0.3">
      <c r="A13" s="6" t="s">
        <v>32</v>
      </c>
      <c r="B13" s="7" t="s">
        <v>37</v>
      </c>
      <c r="C13" s="7" t="s">
        <v>38</v>
      </c>
      <c r="D13" s="6">
        <v>1000</v>
      </c>
      <c r="E13" s="6"/>
      <c r="F13" s="6">
        <v>18.7</v>
      </c>
      <c r="G13" s="6">
        <v>6.4</v>
      </c>
      <c r="H13" s="6">
        <v>51</v>
      </c>
      <c r="I13" s="6">
        <v>51</v>
      </c>
      <c r="J13" s="6">
        <v>1</v>
      </c>
      <c r="K13" s="6">
        <v>42</v>
      </c>
      <c r="L13" s="8">
        <v>210</v>
      </c>
      <c r="M13" s="9"/>
      <c r="N13" s="10">
        <v>1</v>
      </c>
      <c r="O13" s="11">
        <v>3</v>
      </c>
      <c r="P13" s="12">
        <f t="shared" si="0"/>
        <v>28.375</v>
      </c>
      <c r="Q13" s="13">
        <v>34</v>
      </c>
      <c r="R13" s="14">
        <f t="shared" si="1"/>
        <v>3.4</v>
      </c>
      <c r="S13" s="11">
        <v>3</v>
      </c>
      <c r="T13" s="11">
        <v>4</v>
      </c>
      <c r="U13" s="9">
        <f t="shared" si="2"/>
        <v>3.7</v>
      </c>
      <c r="V13" s="11">
        <v>4</v>
      </c>
      <c r="W13" s="12">
        <f t="shared" si="3"/>
        <v>14.571428571428571</v>
      </c>
      <c r="X13" s="13">
        <v>10</v>
      </c>
      <c r="Y13" s="15" t="s">
        <v>39</v>
      </c>
    </row>
    <row r="14" spans="1:25" s="5" customFormat="1" x14ac:dyDescent="0.3">
      <c r="A14" s="6" t="s">
        <v>32</v>
      </c>
      <c r="B14" s="17" t="s">
        <v>40</v>
      </c>
      <c r="C14" s="18" t="s">
        <v>41</v>
      </c>
      <c r="D14" s="6">
        <v>2000</v>
      </c>
      <c r="E14" s="6"/>
      <c r="F14" s="6">
        <v>32</v>
      </c>
      <c r="G14" s="6">
        <v>12</v>
      </c>
      <c r="H14" s="6">
        <v>70</v>
      </c>
      <c r="I14" s="6">
        <v>75</v>
      </c>
      <c r="J14" s="6">
        <v>1</v>
      </c>
      <c r="K14" s="6">
        <v>48</v>
      </c>
      <c r="L14" s="8">
        <v>200</v>
      </c>
      <c r="M14" s="9"/>
      <c r="N14" s="10">
        <v>1</v>
      </c>
      <c r="O14" s="11">
        <v>4</v>
      </c>
      <c r="P14" s="12">
        <f t="shared" si="0"/>
        <v>45</v>
      </c>
      <c r="Q14" s="13">
        <v>43</v>
      </c>
      <c r="R14" s="14">
        <f t="shared" si="1"/>
        <v>4.666666666666667</v>
      </c>
      <c r="S14" s="11">
        <v>5</v>
      </c>
      <c r="T14" s="11">
        <v>4</v>
      </c>
      <c r="U14" s="9">
        <f t="shared" si="2"/>
        <v>3.9</v>
      </c>
      <c r="V14" s="11">
        <v>4</v>
      </c>
      <c r="W14" s="12">
        <f t="shared" si="3"/>
        <v>21.428571428571427</v>
      </c>
      <c r="X14" s="13">
        <v>20</v>
      </c>
      <c r="Y14" s="15"/>
    </row>
    <row r="15" spans="1:25" s="5" customFormat="1" x14ac:dyDescent="0.3">
      <c r="A15" s="6" t="s">
        <v>32</v>
      </c>
      <c r="B15" s="17" t="s">
        <v>346</v>
      </c>
      <c r="C15" s="20" t="s">
        <v>345</v>
      </c>
      <c r="D15" s="6">
        <v>1650</v>
      </c>
      <c r="E15" s="6"/>
      <c r="F15" s="6">
        <v>38</v>
      </c>
      <c r="G15" s="6">
        <v>13</v>
      </c>
      <c r="H15" s="6">
        <v>177</v>
      </c>
      <c r="I15" s="6">
        <v>76</v>
      </c>
      <c r="J15" s="6">
        <v>1</v>
      </c>
      <c r="K15" s="6">
        <v>35</v>
      </c>
      <c r="L15" s="8">
        <v>160</v>
      </c>
      <c r="M15" s="9"/>
      <c r="N15" s="10">
        <v>1</v>
      </c>
      <c r="O15" s="11">
        <v>4</v>
      </c>
      <c r="P15" s="12">
        <f t="shared" ref="P15" si="4">5+F15*3/2.4</f>
        <v>52.5</v>
      </c>
      <c r="Q15" s="13">
        <v>43</v>
      </c>
      <c r="R15" s="14">
        <f t="shared" ref="R15" si="5">H15/15</f>
        <v>11.8</v>
      </c>
      <c r="S15" s="11">
        <v>5</v>
      </c>
      <c r="T15" s="11">
        <v>4</v>
      </c>
      <c r="U15" s="9">
        <f t="shared" ref="U15" si="6">(K15-10)/20+L15/100</f>
        <v>2.85</v>
      </c>
      <c r="V15" s="11">
        <v>3</v>
      </c>
      <c r="W15" s="12">
        <f t="shared" ref="W15" si="7">I15/3.5</f>
        <v>21.714285714285715</v>
      </c>
      <c r="X15" s="13">
        <v>20</v>
      </c>
      <c r="Y15" s="15"/>
    </row>
    <row r="16" spans="1:25" x14ac:dyDescent="0.3">
      <c r="A16" s="6" t="s">
        <v>32</v>
      </c>
      <c r="B16" s="7" t="s">
        <v>42</v>
      </c>
      <c r="C16" s="20" t="s">
        <v>43</v>
      </c>
      <c r="D16" s="6">
        <v>3200</v>
      </c>
      <c r="E16" s="6"/>
      <c r="F16" s="6">
        <v>46</v>
      </c>
      <c r="G16" s="6">
        <v>15</v>
      </c>
      <c r="H16" s="6">
        <v>100</v>
      </c>
      <c r="I16" s="6">
        <v>90</v>
      </c>
      <c r="J16" s="6">
        <v>1</v>
      </c>
      <c r="K16" s="6">
        <v>48</v>
      </c>
      <c r="L16" s="8">
        <v>160</v>
      </c>
      <c r="M16" s="9"/>
      <c r="N16" s="10">
        <v>1</v>
      </c>
      <c r="O16" s="11">
        <v>6</v>
      </c>
      <c r="P16" s="12">
        <f t="shared" si="0"/>
        <v>62.5</v>
      </c>
      <c r="Q16" s="13">
        <v>65</v>
      </c>
      <c r="R16" s="14">
        <f t="shared" si="1"/>
        <v>6.666666666666667</v>
      </c>
      <c r="S16" s="11">
        <v>7</v>
      </c>
      <c r="T16" s="11">
        <v>6</v>
      </c>
      <c r="U16" s="9">
        <f t="shared" si="2"/>
        <v>3.5</v>
      </c>
      <c r="V16" s="11">
        <v>4</v>
      </c>
      <c r="W16" s="12">
        <f t="shared" si="3"/>
        <v>25.714285714285715</v>
      </c>
      <c r="X16" s="13">
        <v>24</v>
      </c>
      <c r="Y16" s="15"/>
    </row>
    <row r="17" spans="1:25" x14ac:dyDescent="0.3">
      <c r="A17" s="6" t="s">
        <v>32</v>
      </c>
      <c r="B17" s="7" t="s">
        <v>337</v>
      </c>
      <c r="C17" s="20" t="s">
        <v>43</v>
      </c>
      <c r="D17" s="6">
        <v>3200</v>
      </c>
      <c r="E17" s="6"/>
      <c r="F17" s="6">
        <v>46</v>
      </c>
      <c r="G17" s="6">
        <v>15</v>
      </c>
      <c r="H17" s="6">
        <v>150</v>
      </c>
      <c r="I17" s="6">
        <v>90</v>
      </c>
      <c r="J17" s="6">
        <v>1</v>
      </c>
      <c r="K17" s="6">
        <v>48</v>
      </c>
      <c r="L17" s="8">
        <v>160</v>
      </c>
      <c r="M17" s="9"/>
      <c r="N17" s="10">
        <v>1</v>
      </c>
      <c r="O17" s="11">
        <v>6</v>
      </c>
      <c r="P17" s="12">
        <f t="shared" ref="P17" si="8">5+F17*3/2.4</f>
        <v>62.5</v>
      </c>
      <c r="Q17" s="13">
        <v>65</v>
      </c>
      <c r="R17" s="14">
        <f t="shared" ref="R17" si="9">H17/15</f>
        <v>10</v>
      </c>
      <c r="S17" s="11">
        <v>10</v>
      </c>
      <c r="T17" s="11">
        <v>6</v>
      </c>
      <c r="U17" s="9">
        <f t="shared" ref="U17" si="10">(K17-10)/20+L17/100</f>
        <v>3.5</v>
      </c>
      <c r="V17" s="11">
        <v>4</v>
      </c>
      <c r="W17" s="12">
        <f t="shared" ref="W17" si="11">I17/3.5</f>
        <v>25.714285714285715</v>
      </c>
      <c r="X17" s="13">
        <v>24</v>
      </c>
      <c r="Y17" s="15" t="s">
        <v>338</v>
      </c>
    </row>
    <row r="18" spans="1:25" x14ac:dyDescent="0.3">
      <c r="A18" s="6" t="s">
        <v>32</v>
      </c>
      <c r="B18" s="7" t="s">
        <v>328</v>
      </c>
      <c r="C18" s="20" t="s">
        <v>329</v>
      </c>
      <c r="D18" s="6">
        <v>2000</v>
      </c>
      <c r="E18" s="6"/>
      <c r="F18" s="6">
        <v>64</v>
      </c>
      <c r="G18" s="6">
        <v>102</v>
      </c>
      <c r="H18" s="6">
        <v>279</v>
      </c>
      <c r="I18" s="6">
        <v>105</v>
      </c>
      <c r="J18" s="6">
        <v>1</v>
      </c>
      <c r="K18" s="6">
        <v>35</v>
      </c>
      <c r="L18" s="8">
        <v>100</v>
      </c>
      <c r="M18" s="9"/>
      <c r="N18" s="10">
        <v>1</v>
      </c>
      <c r="O18" s="11">
        <v>8</v>
      </c>
      <c r="P18" s="12">
        <f t="shared" ref="P18" si="12">5+F18*3/2.4</f>
        <v>85</v>
      </c>
      <c r="Q18" s="13">
        <v>65</v>
      </c>
      <c r="R18" s="14">
        <f t="shared" ref="R18" si="13">H18/15</f>
        <v>18.600000000000001</v>
      </c>
      <c r="S18" s="11">
        <v>18</v>
      </c>
      <c r="T18" s="11">
        <v>17</v>
      </c>
      <c r="U18" s="9">
        <f t="shared" ref="U18" si="14">(K18-10)/20+L18/100</f>
        <v>2.25</v>
      </c>
      <c r="V18" s="11">
        <v>3</v>
      </c>
      <c r="W18" s="12">
        <f t="shared" ref="W18" si="15">I18/3.5</f>
        <v>30</v>
      </c>
      <c r="X18" s="13">
        <v>24</v>
      </c>
      <c r="Y18" s="15"/>
    </row>
    <row r="19" spans="1:25" x14ac:dyDescent="0.3">
      <c r="A19" s="6" t="s">
        <v>32</v>
      </c>
      <c r="B19" s="7" t="s">
        <v>336</v>
      </c>
      <c r="C19" s="20" t="s">
        <v>329</v>
      </c>
      <c r="D19" s="6">
        <v>2000</v>
      </c>
      <c r="E19" s="6"/>
      <c r="F19" s="6">
        <v>57</v>
      </c>
      <c r="G19" s="6">
        <v>25</v>
      </c>
      <c r="H19" s="6">
        <v>83</v>
      </c>
      <c r="I19" s="6">
        <v>75</v>
      </c>
      <c r="J19" s="6">
        <v>1</v>
      </c>
      <c r="K19" s="6">
        <v>35</v>
      </c>
      <c r="L19" s="8">
        <v>100</v>
      </c>
      <c r="M19" s="9"/>
      <c r="N19" s="10">
        <v>1</v>
      </c>
      <c r="O19" s="11">
        <v>8</v>
      </c>
      <c r="P19" s="12">
        <f t="shared" ref="P19" si="16">5+F19*3/2.4</f>
        <v>76.25</v>
      </c>
      <c r="Q19" s="13">
        <v>65</v>
      </c>
      <c r="R19" s="14">
        <f t="shared" ref="R19" si="17">H19/15</f>
        <v>5.5333333333333332</v>
      </c>
      <c r="S19" s="11">
        <v>5</v>
      </c>
      <c r="T19" s="11">
        <v>6</v>
      </c>
      <c r="U19" s="9">
        <f t="shared" ref="U19" si="18">(K19-10)/20+L19/100</f>
        <v>2.25</v>
      </c>
      <c r="V19" s="11">
        <v>3</v>
      </c>
      <c r="W19" s="12">
        <f t="shared" ref="W19" si="19">I19/3.5</f>
        <v>21.428571428571427</v>
      </c>
      <c r="X19" s="13">
        <v>24</v>
      </c>
      <c r="Y19" s="15"/>
    </row>
    <row r="20" spans="1:25" x14ac:dyDescent="0.3">
      <c r="A20" s="6" t="s">
        <v>32</v>
      </c>
      <c r="B20" s="7" t="s">
        <v>330</v>
      </c>
      <c r="C20" s="20" t="s">
        <v>329</v>
      </c>
      <c r="D20" s="6">
        <v>2000</v>
      </c>
      <c r="E20" s="6"/>
      <c r="F20" s="6">
        <v>57</v>
      </c>
      <c r="G20" s="6">
        <v>25</v>
      </c>
      <c r="H20" s="6">
        <v>190</v>
      </c>
      <c r="I20" s="6">
        <v>105</v>
      </c>
      <c r="J20" s="6">
        <v>1</v>
      </c>
      <c r="K20" s="6">
        <v>35</v>
      </c>
      <c r="L20" s="8">
        <v>100</v>
      </c>
      <c r="M20" s="9"/>
      <c r="N20" s="10">
        <v>1</v>
      </c>
      <c r="O20" s="11">
        <v>8</v>
      </c>
      <c r="P20" s="12">
        <f t="shared" ref="P20" si="20">5+F20*3/2.4</f>
        <v>76.25</v>
      </c>
      <c r="Q20" s="13">
        <v>65</v>
      </c>
      <c r="R20" s="14">
        <f t="shared" ref="R20" si="21">H20/15</f>
        <v>12.666666666666666</v>
      </c>
      <c r="S20" s="11">
        <v>13</v>
      </c>
      <c r="T20" s="11">
        <v>12</v>
      </c>
      <c r="U20" s="9">
        <f t="shared" ref="U20" si="22">(K20-10)/20+L20/100</f>
        <v>2.25</v>
      </c>
      <c r="V20" s="11">
        <v>3</v>
      </c>
      <c r="W20" s="12">
        <f t="shared" ref="W20" si="23">I20/3.5</f>
        <v>30</v>
      </c>
      <c r="X20" s="13">
        <v>24</v>
      </c>
      <c r="Y20" s="15"/>
    </row>
    <row r="22" spans="1:25" x14ac:dyDescent="0.3">
      <c r="A22" s="6" t="s">
        <v>44</v>
      </c>
      <c r="B22" s="7" t="s">
        <v>45</v>
      </c>
      <c r="C22" s="7" t="s">
        <v>46</v>
      </c>
      <c r="D22" s="6">
        <v>2000</v>
      </c>
      <c r="E22" s="6"/>
      <c r="F22" s="6">
        <v>5.4</v>
      </c>
      <c r="G22" s="6">
        <v>7</v>
      </c>
      <c r="H22" s="6">
        <v>13</v>
      </c>
      <c r="I22" s="6">
        <v>20</v>
      </c>
      <c r="J22" s="6">
        <v>1</v>
      </c>
      <c r="K22" s="6">
        <v>50</v>
      </c>
      <c r="L22" s="8">
        <v>200</v>
      </c>
      <c r="M22" s="9"/>
      <c r="N22" s="10">
        <v>1</v>
      </c>
      <c r="O22" s="11">
        <v>2</v>
      </c>
      <c r="P22" s="12">
        <f t="shared" ref="P22:P31" si="24">5+F22*3/2.4</f>
        <v>11.750000000000002</v>
      </c>
      <c r="Q22" s="13">
        <v>15</v>
      </c>
      <c r="R22" s="14">
        <f t="shared" ref="R22:R31" si="25">H22/15</f>
        <v>0.8666666666666667</v>
      </c>
      <c r="S22" s="11">
        <v>1</v>
      </c>
      <c r="T22" s="11">
        <v>1</v>
      </c>
      <c r="U22" s="9">
        <f t="shared" ref="U22:U31" si="26">(K22-10)/20+L22/100</f>
        <v>4</v>
      </c>
      <c r="V22" s="11">
        <v>4</v>
      </c>
      <c r="W22" s="12">
        <f t="shared" ref="W22:W31" si="27">I22/3.5</f>
        <v>5.7142857142857144</v>
      </c>
      <c r="X22" s="13" t="s">
        <v>47</v>
      </c>
      <c r="Y22" s="15" t="s">
        <v>48</v>
      </c>
    </row>
    <row r="23" spans="1:25" x14ac:dyDescent="0.3">
      <c r="A23" s="6" t="s">
        <v>44</v>
      </c>
      <c r="B23" s="7" t="s">
        <v>49</v>
      </c>
      <c r="C23" s="7" t="s">
        <v>50</v>
      </c>
      <c r="D23" s="6">
        <v>1500</v>
      </c>
      <c r="E23" s="6"/>
      <c r="F23" s="6">
        <v>9</v>
      </c>
      <c r="G23" s="6">
        <v>5</v>
      </c>
      <c r="H23" s="6">
        <v>15</v>
      </c>
      <c r="I23" s="6">
        <v>20</v>
      </c>
      <c r="J23" s="6">
        <v>1</v>
      </c>
      <c r="K23" s="6">
        <v>40</v>
      </c>
      <c r="L23" s="8">
        <v>190</v>
      </c>
      <c r="M23" s="9"/>
      <c r="N23" s="10">
        <v>1</v>
      </c>
      <c r="O23" s="11">
        <v>3</v>
      </c>
      <c r="P23" s="12">
        <f t="shared" si="24"/>
        <v>16.25</v>
      </c>
      <c r="Q23" s="13">
        <v>20</v>
      </c>
      <c r="R23" s="14">
        <f t="shared" si="25"/>
        <v>1</v>
      </c>
      <c r="S23" s="11">
        <v>1</v>
      </c>
      <c r="T23" s="11">
        <v>1</v>
      </c>
      <c r="U23" s="9">
        <f t="shared" si="26"/>
        <v>3.4</v>
      </c>
      <c r="V23" s="11">
        <v>4</v>
      </c>
      <c r="W23" s="12">
        <f t="shared" si="27"/>
        <v>5.7142857142857144</v>
      </c>
      <c r="X23" s="13" t="s">
        <v>51</v>
      </c>
      <c r="Y23" s="15" t="s">
        <v>48</v>
      </c>
    </row>
    <row r="24" spans="1:25" x14ac:dyDescent="0.3">
      <c r="A24" s="6" t="s">
        <v>44</v>
      </c>
      <c r="B24" s="7" t="s">
        <v>52</v>
      </c>
      <c r="C24" s="7" t="s">
        <v>53</v>
      </c>
      <c r="D24" s="6">
        <v>2000</v>
      </c>
      <c r="E24" s="6"/>
      <c r="F24" s="6">
        <v>23</v>
      </c>
      <c r="G24" s="6">
        <v>10</v>
      </c>
      <c r="H24" s="6">
        <v>50</v>
      </c>
      <c r="I24" s="6">
        <v>50</v>
      </c>
      <c r="J24" s="6">
        <v>1</v>
      </c>
      <c r="K24" s="6">
        <v>40</v>
      </c>
      <c r="L24" s="8">
        <v>165</v>
      </c>
      <c r="M24" s="9"/>
      <c r="N24" s="10">
        <v>1</v>
      </c>
      <c r="O24" s="11">
        <v>3</v>
      </c>
      <c r="P24" s="12">
        <f t="shared" si="24"/>
        <v>33.75</v>
      </c>
      <c r="Q24" s="13">
        <v>30</v>
      </c>
      <c r="R24" s="14">
        <f t="shared" si="25"/>
        <v>3.3333333333333335</v>
      </c>
      <c r="S24" s="11">
        <v>3</v>
      </c>
      <c r="T24" s="11">
        <v>3</v>
      </c>
      <c r="U24" s="9">
        <f t="shared" si="26"/>
        <v>3.15</v>
      </c>
      <c r="V24" s="11">
        <v>4</v>
      </c>
      <c r="W24" s="12">
        <f t="shared" si="27"/>
        <v>14.285714285714286</v>
      </c>
      <c r="X24" s="13">
        <v>14</v>
      </c>
      <c r="Y24" s="15"/>
    </row>
    <row r="25" spans="1:25" x14ac:dyDescent="0.3">
      <c r="A25" s="6" t="s">
        <v>44</v>
      </c>
      <c r="B25" s="7" t="s">
        <v>54</v>
      </c>
      <c r="C25" s="7" t="s">
        <v>55</v>
      </c>
      <c r="D25" s="6">
        <v>2000</v>
      </c>
      <c r="E25" s="6"/>
      <c r="F25" s="6">
        <v>25</v>
      </c>
      <c r="G25" s="6">
        <v>10</v>
      </c>
      <c r="H25" s="6">
        <v>80</v>
      </c>
      <c r="I25" s="6">
        <v>75</v>
      </c>
      <c r="J25" s="6">
        <v>1</v>
      </c>
      <c r="K25" s="6">
        <v>42</v>
      </c>
      <c r="L25" s="8">
        <v>200</v>
      </c>
      <c r="M25" s="9"/>
      <c r="N25" s="10">
        <v>1</v>
      </c>
      <c r="O25" s="11">
        <v>4</v>
      </c>
      <c r="P25" s="12">
        <f t="shared" si="24"/>
        <v>36.25</v>
      </c>
      <c r="Q25" s="13">
        <v>45</v>
      </c>
      <c r="R25" s="14">
        <f t="shared" si="25"/>
        <v>5.333333333333333</v>
      </c>
      <c r="S25" s="11">
        <v>5</v>
      </c>
      <c r="T25" s="11">
        <v>5</v>
      </c>
      <c r="U25" s="9">
        <f t="shared" si="26"/>
        <v>3.6</v>
      </c>
      <c r="V25" s="11">
        <v>4</v>
      </c>
      <c r="W25" s="12">
        <f t="shared" si="27"/>
        <v>21.428571428571427</v>
      </c>
      <c r="X25" s="13">
        <v>20</v>
      </c>
      <c r="Y25" s="15"/>
    </row>
    <row r="26" spans="1:25" x14ac:dyDescent="0.3">
      <c r="A26" s="6" t="s">
        <v>44</v>
      </c>
      <c r="B26" s="7" t="s">
        <v>56</v>
      </c>
      <c r="C26" s="18" t="s">
        <v>57</v>
      </c>
      <c r="D26" s="6">
        <v>2000</v>
      </c>
      <c r="E26" s="6"/>
      <c r="F26" s="6">
        <v>25</v>
      </c>
      <c r="G26" s="6">
        <v>10</v>
      </c>
      <c r="H26" s="6">
        <v>80</v>
      </c>
      <c r="I26" s="6">
        <v>75</v>
      </c>
      <c r="J26" s="6">
        <v>1</v>
      </c>
      <c r="K26" s="6">
        <v>42</v>
      </c>
      <c r="L26" s="8">
        <v>200</v>
      </c>
      <c r="M26" s="9"/>
      <c r="N26" s="10">
        <v>1</v>
      </c>
      <c r="O26" s="11">
        <v>4</v>
      </c>
      <c r="P26" s="12">
        <f t="shared" si="24"/>
        <v>36.25</v>
      </c>
      <c r="Q26" s="13">
        <v>45</v>
      </c>
      <c r="R26" s="14">
        <f t="shared" si="25"/>
        <v>5.333333333333333</v>
      </c>
      <c r="S26" s="11">
        <v>5</v>
      </c>
      <c r="T26" s="11">
        <v>5</v>
      </c>
      <c r="U26" s="9">
        <f t="shared" si="26"/>
        <v>3.6</v>
      </c>
      <c r="V26" s="11">
        <v>4</v>
      </c>
      <c r="W26" s="12">
        <f t="shared" si="27"/>
        <v>21.428571428571427</v>
      </c>
      <c r="X26" s="13">
        <v>20</v>
      </c>
      <c r="Y26" s="15"/>
    </row>
    <row r="27" spans="1:25" s="5" customFormat="1" x14ac:dyDescent="0.3">
      <c r="A27" s="6" t="s">
        <v>44</v>
      </c>
      <c r="B27" s="17" t="s">
        <v>58</v>
      </c>
      <c r="C27" s="21" t="s">
        <v>59</v>
      </c>
      <c r="D27" s="6">
        <v>2500</v>
      </c>
      <c r="E27" s="6"/>
      <c r="F27" s="6">
        <v>44</v>
      </c>
      <c r="G27" s="6">
        <v>10</v>
      </c>
      <c r="H27" s="6">
        <v>110</v>
      </c>
      <c r="I27" s="6">
        <v>75</v>
      </c>
      <c r="J27" s="6">
        <v>1</v>
      </c>
      <c r="K27" s="6">
        <v>55</v>
      </c>
      <c r="L27" s="8">
        <v>200</v>
      </c>
      <c r="M27" s="9"/>
      <c r="N27" s="10">
        <v>1</v>
      </c>
      <c r="O27" s="11">
        <v>5</v>
      </c>
      <c r="P27" s="12">
        <f t="shared" si="24"/>
        <v>60</v>
      </c>
      <c r="Q27" s="13">
        <v>73</v>
      </c>
      <c r="R27" s="14">
        <f t="shared" si="25"/>
        <v>7.333333333333333</v>
      </c>
      <c r="S27" s="11">
        <v>7</v>
      </c>
      <c r="T27" s="11">
        <v>7</v>
      </c>
      <c r="U27" s="9">
        <f t="shared" si="26"/>
        <v>4.25</v>
      </c>
      <c r="V27" s="11">
        <v>4</v>
      </c>
      <c r="W27" s="12">
        <f t="shared" si="27"/>
        <v>21.428571428571427</v>
      </c>
      <c r="X27" s="13">
        <v>20</v>
      </c>
      <c r="Y27" s="15"/>
    </row>
    <row r="28" spans="1:25" s="5" customFormat="1" x14ac:dyDescent="0.3">
      <c r="A28" s="6" t="s">
        <v>44</v>
      </c>
      <c r="B28" s="17" t="s">
        <v>60</v>
      </c>
      <c r="C28" s="22" t="s">
        <v>36</v>
      </c>
      <c r="D28" s="6">
        <v>3000</v>
      </c>
      <c r="E28" s="6"/>
      <c r="F28" s="6">
        <v>54</v>
      </c>
      <c r="G28" s="6">
        <v>20</v>
      </c>
      <c r="H28" s="6">
        <v>120</v>
      </c>
      <c r="I28" s="6">
        <v>88</v>
      </c>
      <c r="J28" s="6">
        <v>1</v>
      </c>
      <c r="K28" s="6">
        <v>45</v>
      </c>
      <c r="L28" s="8">
        <v>195</v>
      </c>
      <c r="M28" s="9"/>
      <c r="N28" s="10">
        <v>1</v>
      </c>
      <c r="O28" s="11">
        <v>6</v>
      </c>
      <c r="P28" s="12">
        <f t="shared" si="24"/>
        <v>72.5</v>
      </c>
      <c r="Q28" s="13">
        <v>70</v>
      </c>
      <c r="R28" s="14">
        <f t="shared" si="25"/>
        <v>8</v>
      </c>
      <c r="S28" s="11">
        <v>8</v>
      </c>
      <c r="T28" s="11">
        <v>7</v>
      </c>
      <c r="U28" s="9">
        <f t="shared" si="26"/>
        <v>3.7</v>
      </c>
      <c r="V28" s="11">
        <v>4</v>
      </c>
      <c r="W28" s="12">
        <f t="shared" si="27"/>
        <v>25.142857142857142</v>
      </c>
      <c r="X28" s="13">
        <v>24</v>
      </c>
      <c r="Y28" s="15"/>
    </row>
    <row r="29" spans="1:25" s="5" customFormat="1" x14ac:dyDescent="0.3">
      <c r="A29" s="6" t="s">
        <v>44</v>
      </c>
      <c r="B29" s="17" t="s">
        <v>61</v>
      </c>
      <c r="C29" s="21" t="s">
        <v>59</v>
      </c>
      <c r="D29" s="6">
        <v>3000</v>
      </c>
      <c r="E29" s="6"/>
      <c r="F29" s="6">
        <v>70</v>
      </c>
      <c r="G29" s="6">
        <v>25</v>
      </c>
      <c r="H29" s="6">
        <v>185</v>
      </c>
      <c r="I29" s="6">
        <v>88</v>
      </c>
      <c r="J29" s="6">
        <v>1</v>
      </c>
      <c r="K29" s="6">
        <v>40</v>
      </c>
      <c r="L29" s="8">
        <v>170</v>
      </c>
      <c r="M29" s="9"/>
      <c r="N29" s="10">
        <v>1</v>
      </c>
      <c r="O29" s="11">
        <v>8</v>
      </c>
      <c r="P29" s="12">
        <f t="shared" si="24"/>
        <v>92.5</v>
      </c>
      <c r="Q29" s="13"/>
      <c r="R29" s="14">
        <f t="shared" si="25"/>
        <v>12.333333333333334</v>
      </c>
      <c r="S29" s="11">
        <v>12</v>
      </c>
      <c r="T29" s="11">
        <v>12</v>
      </c>
      <c r="U29" s="9">
        <f t="shared" si="26"/>
        <v>3.2</v>
      </c>
      <c r="V29" s="11">
        <v>3</v>
      </c>
      <c r="W29" s="12">
        <f t="shared" si="27"/>
        <v>25.142857142857142</v>
      </c>
      <c r="X29" s="13"/>
      <c r="Y29" s="15"/>
    </row>
    <row r="30" spans="1:25" s="5" customFormat="1" x14ac:dyDescent="0.3">
      <c r="A30" s="6" t="s">
        <v>44</v>
      </c>
      <c r="B30" s="23" t="s">
        <v>62</v>
      </c>
      <c r="C30" s="21">
        <v>1944</v>
      </c>
      <c r="D30" s="6">
        <v>2000</v>
      </c>
      <c r="E30" s="6"/>
      <c r="F30" s="6">
        <v>188</v>
      </c>
      <c r="G30" s="6">
        <v>150</v>
      </c>
      <c r="H30" s="6">
        <v>200</v>
      </c>
      <c r="I30" s="6">
        <v>128</v>
      </c>
      <c r="J30" s="6">
        <v>1.5</v>
      </c>
      <c r="K30" s="6">
        <v>20</v>
      </c>
      <c r="L30" s="8">
        <v>160</v>
      </c>
      <c r="M30" s="9"/>
      <c r="N30" s="10">
        <v>1</v>
      </c>
      <c r="O30" s="11">
        <v>10</v>
      </c>
      <c r="P30" s="12">
        <f t="shared" si="24"/>
        <v>240</v>
      </c>
      <c r="Q30" s="13">
        <v>70</v>
      </c>
      <c r="R30" s="14">
        <f t="shared" si="25"/>
        <v>13.333333333333334</v>
      </c>
      <c r="S30" s="11">
        <v>14</v>
      </c>
      <c r="T30" s="11">
        <v>13</v>
      </c>
      <c r="U30" s="9">
        <f t="shared" si="26"/>
        <v>2.1</v>
      </c>
      <c r="V30" s="11">
        <v>2</v>
      </c>
      <c r="W30" s="12">
        <f t="shared" si="27"/>
        <v>36.571428571428569</v>
      </c>
      <c r="X30" s="13">
        <v>24</v>
      </c>
      <c r="Y30" s="15"/>
    </row>
    <row r="31" spans="1:25" s="5" customFormat="1" x14ac:dyDescent="0.3">
      <c r="A31" s="6" t="s">
        <v>44</v>
      </c>
      <c r="B31" s="17" t="s">
        <v>63</v>
      </c>
      <c r="C31" s="21" t="s">
        <v>64</v>
      </c>
      <c r="D31" s="6">
        <v>23000</v>
      </c>
      <c r="E31" s="6"/>
      <c r="F31" s="6">
        <v>1000</v>
      </c>
      <c r="G31" s="6">
        <v>150</v>
      </c>
      <c r="H31" s="6">
        <v>360</v>
      </c>
      <c r="I31" s="6">
        <v>280</v>
      </c>
      <c r="J31" s="6">
        <v>2</v>
      </c>
      <c r="K31" s="6">
        <v>40</v>
      </c>
      <c r="L31" s="8">
        <v>190</v>
      </c>
      <c r="M31" s="9"/>
      <c r="N31" s="10">
        <v>7</v>
      </c>
      <c r="O31" s="11">
        <v>12</v>
      </c>
      <c r="P31" s="12">
        <f t="shared" si="24"/>
        <v>1255</v>
      </c>
      <c r="Q31" s="13">
        <v>70</v>
      </c>
      <c r="R31" s="14">
        <f t="shared" si="25"/>
        <v>24</v>
      </c>
      <c r="S31" s="11">
        <v>24</v>
      </c>
      <c r="T31" s="11">
        <v>24</v>
      </c>
      <c r="U31" s="9">
        <f t="shared" si="26"/>
        <v>3.4</v>
      </c>
      <c r="V31" s="11">
        <v>3</v>
      </c>
      <c r="W31" s="12">
        <f t="shared" si="27"/>
        <v>80</v>
      </c>
      <c r="X31" s="13">
        <v>24</v>
      </c>
      <c r="Y31" s="15"/>
    </row>
    <row r="33" spans="1:25" x14ac:dyDescent="0.3">
      <c r="A33" s="6" t="s">
        <v>65</v>
      </c>
      <c r="B33" s="24" t="s">
        <v>66</v>
      </c>
      <c r="C33" s="18" t="s">
        <v>67</v>
      </c>
      <c r="D33" s="6" t="s">
        <v>68</v>
      </c>
      <c r="E33" s="6"/>
      <c r="F33" s="6">
        <v>5.8</v>
      </c>
      <c r="G33" s="6">
        <v>7</v>
      </c>
      <c r="H33" s="6">
        <v>20</v>
      </c>
      <c r="I33" s="6">
        <v>20</v>
      </c>
      <c r="J33" s="6">
        <v>1</v>
      </c>
      <c r="K33" s="6">
        <v>44</v>
      </c>
      <c r="L33" s="8">
        <v>450</v>
      </c>
      <c r="M33" s="9"/>
      <c r="N33" s="10">
        <v>1</v>
      </c>
      <c r="O33" s="11">
        <v>2</v>
      </c>
      <c r="P33" s="12">
        <f t="shared" ref="P33:P43" si="28">5+F33*3/2.4</f>
        <v>12.25</v>
      </c>
      <c r="Q33" s="13">
        <v>18</v>
      </c>
      <c r="R33" s="14">
        <f t="shared" ref="R33:R43" si="29">H33/15</f>
        <v>1.3333333333333333</v>
      </c>
      <c r="S33" s="11">
        <v>1</v>
      </c>
      <c r="T33" s="11">
        <v>1</v>
      </c>
      <c r="U33" s="9">
        <f t="shared" ref="U33:U43" si="30">(K33-10)/20+L33/100</f>
        <v>6.2</v>
      </c>
      <c r="V33" s="11">
        <v>6</v>
      </c>
      <c r="W33" s="12">
        <f t="shared" ref="W33:W43" si="31">I33/3.5</f>
        <v>5.7142857142857144</v>
      </c>
      <c r="X33" s="13">
        <v>13</v>
      </c>
      <c r="Y33" s="15" t="s">
        <v>48</v>
      </c>
    </row>
    <row r="34" spans="1:25" x14ac:dyDescent="0.3">
      <c r="A34" s="6" t="s">
        <v>65</v>
      </c>
      <c r="B34" s="24" t="s">
        <v>69</v>
      </c>
      <c r="C34" s="18" t="s">
        <v>70</v>
      </c>
      <c r="D34" s="6" t="s">
        <v>68</v>
      </c>
      <c r="E34" s="6"/>
      <c r="F34" s="6">
        <v>9.1999999999999993</v>
      </c>
      <c r="G34" s="6">
        <v>10</v>
      </c>
      <c r="H34" s="6">
        <v>60</v>
      </c>
      <c r="I34" s="6">
        <v>45</v>
      </c>
      <c r="J34" s="6">
        <v>1</v>
      </c>
      <c r="K34" s="6">
        <v>44</v>
      </c>
      <c r="L34" s="8">
        <v>360</v>
      </c>
      <c r="M34" s="9"/>
      <c r="N34" s="10">
        <v>1</v>
      </c>
      <c r="O34" s="11">
        <v>3</v>
      </c>
      <c r="P34" s="12">
        <f t="shared" si="28"/>
        <v>16.5</v>
      </c>
      <c r="Q34" s="13">
        <v>18</v>
      </c>
      <c r="R34" s="14">
        <f t="shared" si="29"/>
        <v>4</v>
      </c>
      <c r="S34" s="11">
        <v>4</v>
      </c>
      <c r="T34" s="11">
        <v>4</v>
      </c>
      <c r="U34" s="9">
        <f t="shared" si="30"/>
        <v>5.3</v>
      </c>
      <c r="V34" s="11">
        <v>5</v>
      </c>
      <c r="W34" s="12">
        <f t="shared" si="31"/>
        <v>12.857142857142858</v>
      </c>
      <c r="X34" s="13">
        <v>13</v>
      </c>
      <c r="Y34" s="15"/>
    </row>
    <row r="35" spans="1:25" x14ac:dyDescent="0.3">
      <c r="A35" s="6" t="s">
        <v>65</v>
      </c>
      <c r="B35" s="7" t="s">
        <v>71</v>
      </c>
      <c r="C35" s="7" t="s">
        <v>72</v>
      </c>
      <c r="D35" s="6" t="s">
        <v>68</v>
      </c>
      <c r="E35" s="6"/>
      <c r="F35" s="6">
        <v>9.6</v>
      </c>
      <c r="G35" s="6">
        <v>5</v>
      </c>
      <c r="H35" s="6">
        <v>15</v>
      </c>
      <c r="I35" s="6">
        <v>45</v>
      </c>
      <c r="J35" s="6">
        <v>1</v>
      </c>
      <c r="K35" s="6">
        <v>31</v>
      </c>
      <c r="L35" s="8">
        <v>240</v>
      </c>
      <c r="M35" s="9"/>
      <c r="N35" s="10">
        <v>1</v>
      </c>
      <c r="O35" s="11">
        <v>2</v>
      </c>
      <c r="P35" s="12">
        <f t="shared" si="28"/>
        <v>17</v>
      </c>
      <c r="Q35" s="13">
        <v>18</v>
      </c>
      <c r="R35" s="14">
        <f t="shared" si="29"/>
        <v>1</v>
      </c>
      <c r="S35" s="11">
        <v>1</v>
      </c>
      <c r="T35" s="11">
        <v>1</v>
      </c>
      <c r="U35" s="9">
        <f t="shared" si="30"/>
        <v>3.45</v>
      </c>
      <c r="V35" s="11">
        <v>4</v>
      </c>
      <c r="W35" s="12">
        <f t="shared" si="31"/>
        <v>12.857142857142858</v>
      </c>
      <c r="X35" s="13">
        <v>13</v>
      </c>
      <c r="Y35" s="15"/>
    </row>
    <row r="36" spans="1:25" x14ac:dyDescent="0.3">
      <c r="A36" s="6" t="s">
        <v>65</v>
      </c>
      <c r="B36" s="7" t="s">
        <v>73</v>
      </c>
      <c r="C36" s="7" t="s">
        <v>74</v>
      </c>
      <c r="D36" s="6">
        <v>2500</v>
      </c>
      <c r="E36" s="6"/>
      <c r="F36" s="6">
        <v>13</v>
      </c>
      <c r="G36" s="6">
        <v>10</v>
      </c>
      <c r="H36" s="6">
        <v>40</v>
      </c>
      <c r="I36" s="6">
        <v>45</v>
      </c>
      <c r="J36" s="6">
        <v>1</v>
      </c>
      <c r="K36" s="6">
        <v>70</v>
      </c>
      <c r="L36" s="8">
        <v>430</v>
      </c>
      <c r="M36" s="9"/>
      <c r="N36" s="10">
        <v>1</v>
      </c>
      <c r="O36" s="11">
        <v>3</v>
      </c>
      <c r="P36" s="12">
        <f t="shared" si="28"/>
        <v>21.25</v>
      </c>
      <c r="Q36" s="13">
        <v>17</v>
      </c>
      <c r="R36" s="14">
        <f t="shared" si="29"/>
        <v>2.6666666666666665</v>
      </c>
      <c r="S36" s="11">
        <v>3</v>
      </c>
      <c r="T36" s="11">
        <v>2</v>
      </c>
      <c r="U36" s="9">
        <f t="shared" si="30"/>
        <v>7.3</v>
      </c>
      <c r="V36" s="11">
        <v>7</v>
      </c>
      <c r="W36" s="12">
        <f t="shared" si="31"/>
        <v>12.857142857142858</v>
      </c>
      <c r="X36" s="13">
        <v>13</v>
      </c>
      <c r="Y36" s="15"/>
    </row>
    <row r="37" spans="1:25" x14ac:dyDescent="0.3">
      <c r="A37" s="6" t="s">
        <v>65</v>
      </c>
      <c r="B37" s="7" t="s">
        <v>75</v>
      </c>
      <c r="C37" s="18" t="s">
        <v>76</v>
      </c>
      <c r="D37" s="6">
        <v>2500</v>
      </c>
      <c r="E37" s="6"/>
      <c r="F37" s="6">
        <v>26</v>
      </c>
      <c r="G37" s="6">
        <v>15</v>
      </c>
      <c r="H37" s="6">
        <v>60</v>
      </c>
      <c r="I37" s="6">
        <v>76</v>
      </c>
      <c r="J37" s="6">
        <v>1</v>
      </c>
      <c r="K37" s="6">
        <v>53</v>
      </c>
      <c r="L37" s="8">
        <v>400</v>
      </c>
      <c r="M37" s="9"/>
      <c r="N37" s="10">
        <v>1</v>
      </c>
      <c r="O37" s="11">
        <v>4</v>
      </c>
      <c r="P37" s="12">
        <f t="shared" si="28"/>
        <v>37.5</v>
      </c>
      <c r="Q37" s="13">
        <v>40</v>
      </c>
      <c r="R37" s="14">
        <f t="shared" si="29"/>
        <v>4</v>
      </c>
      <c r="S37" s="11">
        <v>4</v>
      </c>
      <c r="T37" s="11">
        <v>4</v>
      </c>
      <c r="U37" s="9">
        <f t="shared" si="30"/>
        <v>6.15</v>
      </c>
      <c r="V37" s="11">
        <v>6</v>
      </c>
      <c r="W37" s="12">
        <f t="shared" si="31"/>
        <v>21.714285714285715</v>
      </c>
      <c r="X37" s="13">
        <v>20</v>
      </c>
      <c r="Y37" s="15"/>
    </row>
    <row r="38" spans="1:25" x14ac:dyDescent="0.3">
      <c r="A38" s="6" t="s">
        <v>65</v>
      </c>
      <c r="B38" s="24" t="s">
        <v>77</v>
      </c>
      <c r="C38" s="7" t="s">
        <v>78</v>
      </c>
      <c r="D38" s="6">
        <v>2500</v>
      </c>
      <c r="E38" s="6"/>
      <c r="F38" s="6">
        <v>28</v>
      </c>
      <c r="G38" s="6">
        <v>10</v>
      </c>
      <c r="H38" s="6">
        <v>30</v>
      </c>
      <c r="I38" s="6">
        <v>76</v>
      </c>
      <c r="J38" s="6">
        <v>1</v>
      </c>
      <c r="K38" s="6">
        <v>37</v>
      </c>
      <c r="L38" s="8">
        <v>220</v>
      </c>
      <c r="M38" s="9"/>
      <c r="N38" s="10">
        <v>1</v>
      </c>
      <c r="O38" s="11">
        <v>4</v>
      </c>
      <c r="P38" s="12">
        <f t="shared" si="28"/>
        <v>40</v>
      </c>
      <c r="Q38" s="13">
        <v>40</v>
      </c>
      <c r="R38" s="14">
        <f t="shared" si="29"/>
        <v>2</v>
      </c>
      <c r="S38" s="11">
        <v>2</v>
      </c>
      <c r="T38" s="11">
        <v>2</v>
      </c>
      <c r="U38" s="9">
        <f t="shared" si="30"/>
        <v>3.5500000000000003</v>
      </c>
      <c r="V38" s="11">
        <v>4</v>
      </c>
      <c r="W38" s="12">
        <f t="shared" si="31"/>
        <v>21.714285714285715</v>
      </c>
      <c r="X38" s="13">
        <v>20</v>
      </c>
      <c r="Y38" s="15"/>
    </row>
    <row r="39" spans="1:25" x14ac:dyDescent="0.3">
      <c r="A39" s="6" t="s">
        <v>65</v>
      </c>
      <c r="B39" s="7" t="s">
        <v>79</v>
      </c>
      <c r="C39" s="7" t="s">
        <v>53</v>
      </c>
      <c r="D39" s="6">
        <v>2500</v>
      </c>
      <c r="E39" s="6"/>
      <c r="F39" s="6">
        <v>45</v>
      </c>
      <c r="G39" s="6">
        <v>25</v>
      </c>
      <c r="H39" s="6">
        <v>90</v>
      </c>
      <c r="I39" s="6">
        <v>76</v>
      </c>
      <c r="J39" s="6">
        <v>1</v>
      </c>
      <c r="K39" s="6">
        <v>35</v>
      </c>
      <c r="L39" s="8">
        <v>335</v>
      </c>
      <c r="M39" s="9"/>
      <c r="N39" s="10">
        <v>1</v>
      </c>
      <c r="O39" s="11">
        <v>6</v>
      </c>
      <c r="P39" s="12">
        <f t="shared" si="28"/>
        <v>61.25</v>
      </c>
      <c r="Q39" s="13">
        <v>65</v>
      </c>
      <c r="R39" s="14">
        <f t="shared" si="29"/>
        <v>6</v>
      </c>
      <c r="S39" s="11">
        <v>6</v>
      </c>
      <c r="T39" s="11">
        <v>6</v>
      </c>
      <c r="U39" s="9">
        <f t="shared" si="30"/>
        <v>4.5999999999999996</v>
      </c>
      <c r="V39" s="11">
        <v>5</v>
      </c>
      <c r="W39" s="12">
        <f t="shared" si="31"/>
        <v>21.714285714285715</v>
      </c>
      <c r="X39" s="13">
        <v>20</v>
      </c>
      <c r="Y39" s="15"/>
    </row>
    <row r="40" spans="1:25" ht="28.8" x14ac:dyDescent="0.3">
      <c r="A40" s="6" t="s">
        <v>65</v>
      </c>
      <c r="B40" s="24" t="s">
        <v>80</v>
      </c>
      <c r="C40" s="18" t="s">
        <v>81</v>
      </c>
      <c r="D40" s="25">
        <v>2500</v>
      </c>
      <c r="E40" s="6"/>
      <c r="F40" s="6">
        <v>100</v>
      </c>
      <c r="G40" s="6">
        <v>40</v>
      </c>
      <c r="H40" s="6">
        <v>180</v>
      </c>
      <c r="I40" s="6">
        <v>107</v>
      </c>
      <c r="J40" s="6">
        <v>1</v>
      </c>
      <c r="K40" s="25">
        <v>30</v>
      </c>
      <c r="L40" s="26">
        <v>250</v>
      </c>
      <c r="M40" s="9"/>
      <c r="N40" s="10">
        <v>1</v>
      </c>
      <c r="O40" s="11">
        <v>8</v>
      </c>
      <c r="P40" s="12">
        <f t="shared" si="28"/>
        <v>130</v>
      </c>
      <c r="Q40" s="13">
        <v>65</v>
      </c>
      <c r="R40" s="14">
        <f t="shared" si="29"/>
        <v>12</v>
      </c>
      <c r="S40" s="11">
        <v>12</v>
      </c>
      <c r="T40" s="11">
        <v>12</v>
      </c>
      <c r="U40" s="9">
        <f t="shared" si="30"/>
        <v>3.5</v>
      </c>
      <c r="V40" s="11">
        <v>4</v>
      </c>
      <c r="W40" s="12">
        <f t="shared" si="31"/>
        <v>30.571428571428573</v>
      </c>
      <c r="X40" s="13">
        <v>20</v>
      </c>
      <c r="Y40" s="15"/>
    </row>
    <row r="41" spans="1:25" x14ac:dyDescent="0.3">
      <c r="A41" s="6" t="s">
        <v>65</v>
      </c>
      <c r="B41" s="24" t="s">
        <v>82</v>
      </c>
      <c r="C41" s="20">
        <v>1943</v>
      </c>
      <c r="D41" s="6"/>
      <c r="E41" s="6"/>
      <c r="F41" s="6">
        <v>46</v>
      </c>
      <c r="G41" s="6">
        <v>30</v>
      </c>
      <c r="H41" s="6">
        <v>160</v>
      </c>
      <c r="I41" s="6">
        <v>85</v>
      </c>
      <c r="J41" s="6">
        <v>1</v>
      </c>
      <c r="K41" s="6">
        <v>40</v>
      </c>
      <c r="L41" s="8">
        <v>250</v>
      </c>
      <c r="M41" s="9"/>
      <c r="N41" s="10">
        <v>1</v>
      </c>
      <c r="O41" s="11">
        <v>7</v>
      </c>
      <c r="P41" s="12">
        <f t="shared" si="28"/>
        <v>62.5</v>
      </c>
      <c r="Q41" s="13">
        <v>40</v>
      </c>
      <c r="R41" s="14">
        <f t="shared" si="29"/>
        <v>10.666666666666666</v>
      </c>
      <c r="S41" s="11">
        <v>11</v>
      </c>
      <c r="T41" s="11">
        <v>10</v>
      </c>
      <c r="U41" s="9">
        <f t="shared" si="30"/>
        <v>4</v>
      </c>
      <c r="V41" s="11">
        <v>4</v>
      </c>
      <c r="W41" s="12">
        <f t="shared" si="31"/>
        <v>24.285714285714285</v>
      </c>
      <c r="X41" s="13">
        <v>20</v>
      </c>
      <c r="Y41" s="15"/>
    </row>
    <row r="42" spans="1:25" x14ac:dyDescent="0.3">
      <c r="A42" s="6" t="s">
        <v>65</v>
      </c>
      <c r="B42" s="24" t="s">
        <v>83</v>
      </c>
      <c r="C42" s="20" t="s">
        <v>84</v>
      </c>
      <c r="D42" s="6"/>
      <c r="E42" s="6"/>
      <c r="F42" s="6">
        <v>43</v>
      </c>
      <c r="G42" s="6">
        <v>30</v>
      </c>
      <c r="H42" s="6">
        <v>120</v>
      </c>
      <c r="I42" s="6">
        <v>85</v>
      </c>
      <c r="J42" s="6">
        <v>1</v>
      </c>
      <c r="K42" s="6">
        <v>37</v>
      </c>
      <c r="L42" s="8">
        <v>150</v>
      </c>
      <c r="M42" s="9"/>
      <c r="N42" s="10">
        <v>1</v>
      </c>
      <c r="O42" s="11">
        <v>6</v>
      </c>
      <c r="P42" s="12">
        <f t="shared" si="28"/>
        <v>58.75</v>
      </c>
      <c r="Q42" s="13">
        <v>40</v>
      </c>
      <c r="R42" s="14">
        <f t="shared" si="29"/>
        <v>8</v>
      </c>
      <c r="S42" s="11">
        <v>8</v>
      </c>
      <c r="T42" s="11">
        <v>8</v>
      </c>
      <c r="U42" s="9">
        <f t="shared" si="30"/>
        <v>2.85</v>
      </c>
      <c r="V42" s="11">
        <v>3</v>
      </c>
      <c r="W42" s="12">
        <f t="shared" si="31"/>
        <v>24.285714285714285</v>
      </c>
      <c r="X42" s="13">
        <v>20</v>
      </c>
      <c r="Y42" s="15"/>
    </row>
    <row r="43" spans="1:25" x14ac:dyDescent="0.3">
      <c r="A43" s="6" t="s">
        <v>65</v>
      </c>
      <c r="B43" s="24" t="s">
        <v>85</v>
      </c>
      <c r="C43" s="20" t="s">
        <v>59</v>
      </c>
      <c r="D43" s="6"/>
      <c r="E43" s="6"/>
      <c r="F43" s="6">
        <v>46</v>
      </c>
      <c r="G43" s="6">
        <v>90</v>
      </c>
      <c r="H43" s="6">
        <v>155</v>
      </c>
      <c r="I43" s="6">
        <v>122</v>
      </c>
      <c r="J43" s="6">
        <v>1</v>
      </c>
      <c r="K43" s="6">
        <v>37</v>
      </c>
      <c r="L43" s="8">
        <v>240</v>
      </c>
      <c r="M43" s="9"/>
      <c r="N43" s="10">
        <v>1</v>
      </c>
      <c r="O43" s="11">
        <v>7</v>
      </c>
      <c r="P43" s="12">
        <f t="shared" si="28"/>
        <v>62.5</v>
      </c>
      <c r="Q43" s="13">
        <v>40</v>
      </c>
      <c r="R43" s="14">
        <f t="shared" si="29"/>
        <v>10.333333333333334</v>
      </c>
      <c r="S43" s="11">
        <v>10</v>
      </c>
      <c r="T43" s="11">
        <v>10</v>
      </c>
      <c r="U43" s="9">
        <f t="shared" si="30"/>
        <v>3.75</v>
      </c>
      <c r="V43" s="11">
        <v>4</v>
      </c>
      <c r="W43" s="12">
        <f t="shared" si="31"/>
        <v>34.857142857142854</v>
      </c>
      <c r="X43" s="13">
        <v>20</v>
      </c>
      <c r="Y43" s="15"/>
    </row>
    <row r="46" spans="1:25" x14ac:dyDescent="0.3">
      <c r="A46" s="6"/>
      <c r="B46" s="17"/>
      <c r="C46" s="17"/>
      <c r="D46" s="6"/>
      <c r="E46" s="6"/>
      <c r="F46" s="6"/>
      <c r="G46" s="6"/>
      <c r="H46" s="6"/>
      <c r="I46" s="6"/>
      <c r="J46" s="6"/>
      <c r="K46" s="6"/>
      <c r="L46" s="8"/>
      <c r="M46" s="9"/>
      <c r="N46" s="10"/>
      <c r="O46" s="11"/>
      <c r="P46" s="12"/>
      <c r="Q46" s="13"/>
      <c r="R46" s="14"/>
      <c r="S46" s="11"/>
      <c r="T46" s="11"/>
      <c r="U46" s="9"/>
      <c r="V46" s="11"/>
      <c r="W46" s="12"/>
      <c r="X46" s="13"/>
      <c r="Y46" s="15"/>
    </row>
    <row r="47" spans="1:25" x14ac:dyDescent="0.3">
      <c r="A47" s="27" t="s">
        <v>86</v>
      </c>
      <c r="D47" s="28"/>
      <c r="M47" s="9"/>
      <c r="N47" s="11"/>
      <c r="O47" s="11"/>
      <c r="P47" s="12"/>
      <c r="Q47" s="11"/>
      <c r="R47" s="14"/>
      <c r="S47" s="11"/>
      <c r="T47" s="11"/>
      <c r="U47" s="9"/>
      <c r="V47" s="11"/>
      <c r="W47" s="9"/>
      <c r="X47" s="11"/>
      <c r="Y47" s="15"/>
    </row>
    <row r="48" spans="1:25" x14ac:dyDescent="0.3">
      <c r="A48" s="6" t="s">
        <v>32</v>
      </c>
      <c r="B48" s="7" t="s">
        <v>87</v>
      </c>
      <c r="C48" s="20">
        <v>1943</v>
      </c>
      <c r="D48" s="6" t="s">
        <v>26</v>
      </c>
      <c r="E48" s="6"/>
      <c r="F48" s="6">
        <v>15</v>
      </c>
      <c r="G48" s="6">
        <v>10</v>
      </c>
      <c r="H48" s="6">
        <v>60</v>
      </c>
      <c r="I48" s="6">
        <v>1</v>
      </c>
      <c r="J48" s="6">
        <v>1</v>
      </c>
      <c r="K48" s="6">
        <v>58</v>
      </c>
      <c r="L48" s="8">
        <v>160</v>
      </c>
      <c r="M48" s="9"/>
      <c r="N48" s="10">
        <v>1</v>
      </c>
      <c r="O48" s="11">
        <v>4</v>
      </c>
      <c r="P48" s="12">
        <f>5+F48*3/2.4</f>
        <v>23.75</v>
      </c>
      <c r="Q48" s="13">
        <v>34</v>
      </c>
      <c r="R48" s="14">
        <f>H48/15</f>
        <v>4</v>
      </c>
      <c r="S48" s="11">
        <v>4</v>
      </c>
      <c r="T48" s="11">
        <v>4</v>
      </c>
      <c r="U48" s="9">
        <f>(K48-10)/20+L48/100</f>
        <v>4</v>
      </c>
      <c r="V48" s="11">
        <v>4</v>
      </c>
      <c r="W48" s="12">
        <f>I48/3.5</f>
        <v>0.2857142857142857</v>
      </c>
      <c r="X48" s="13">
        <v>10</v>
      </c>
      <c r="Y48" s="15"/>
    </row>
    <row r="49" spans="1:25" x14ac:dyDescent="0.3">
      <c r="A49" s="6" t="s">
        <v>44</v>
      </c>
      <c r="B49" t="s">
        <v>88</v>
      </c>
      <c r="C49" s="22" t="s">
        <v>36</v>
      </c>
      <c r="D49" s="6">
        <v>1</v>
      </c>
      <c r="E49" s="6"/>
      <c r="F49" s="6">
        <v>0.43</v>
      </c>
      <c r="G49" s="6">
        <v>10</v>
      </c>
      <c r="H49" s="6">
        <v>10</v>
      </c>
      <c r="I49" s="6">
        <v>0</v>
      </c>
      <c r="J49" s="6">
        <v>0</v>
      </c>
      <c r="K49" s="6">
        <v>9.6999999999999993</v>
      </c>
      <c r="L49" s="8">
        <v>12</v>
      </c>
      <c r="M49" s="9"/>
      <c r="N49" s="10">
        <v>1</v>
      </c>
      <c r="O49" s="11">
        <v>3</v>
      </c>
      <c r="P49" s="12">
        <f>5+F49*3/2.4</f>
        <v>5.5374999999999996</v>
      </c>
      <c r="Q49" s="13">
        <v>70</v>
      </c>
      <c r="R49" s="14">
        <f>H49/15</f>
        <v>0.66666666666666663</v>
      </c>
      <c r="S49" s="11">
        <v>0</v>
      </c>
      <c r="T49" s="11">
        <v>1</v>
      </c>
      <c r="U49" s="9">
        <f>(K49-10)/20+L49/100</f>
        <v>0.10499999999999995</v>
      </c>
      <c r="V49" s="11">
        <v>2</v>
      </c>
      <c r="W49" s="12">
        <f>I49/3.5</f>
        <v>0</v>
      </c>
      <c r="X49" s="13">
        <v>24</v>
      </c>
      <c r="Y49" s="15"/>
    </row>
    <row r="50" spans="1:25" x14ac:dyDescent="0.3">
      <c r="A50" s="11"/>
      <c r="C50" s="29"/>
      <c r="D50" s="11"/>
      <c r="E50" s="11"/>
      <c r="F50" s="11"/>
      <c r="G50" s="11"/>
      <c r="H50" s="11"/>
      <c r="I50" s="11"/>
      <c r="J50" s="11"/>
      <c r="K50" s="11"/>
      <c r="L50" s="11"/>
      <c r="M50" s="9"/>
      <c r="N50" s="10"/>
      <c r="O50" s="11"/>
      <c r="P50" s="12"/>
      <c r="Q50" s="30"/>
      <c r="R50" s="14"/>
      <c r="S50" s="11"/>
      <c r="T50" s="11"/>
      <c r="U50" s="9"/>
      <c r="V50" s="11"/>
      <c r="W50" s="12"/>
      <c r="X50" s="30"/>
      <c r="Y50" s="15"/>
    </row>
    <row r="51" spans="1:25" x14ac:dyDescent="0.3">
      <c r="A51" s="11"/>
      <c r="B51" s="29"/>
      <c r="C51" s="29"/>
      <c r="D51" s="11"/>
      <c r="E51" s="11"/>
      <c r="F51" s="11"/>
      <c r="G51" s="11"/>
      <c r="H51" s="11"/>
      <c r="I51" s="11"/>
      <c r="J51" s="11"/>
      <c r="K51" s="11"/>
      <c r="L51" s="11"/>
      <c r="M51" s="9"/>
      <c r="N51" s="10"/>
      <c r="O51" s="11"/>
      <c r="P51" s="12"/>
      <c r="Q51" s="30"/>
      <c r="R51" s="14"/>
      <c r="S51" s="11"/>
      <c r="T51" s="11"/>
      <c r="U51" s="9"/>
      <c r="V51" s="11"/>
      <c r="W51" s="12"/>
      <c r="X51" s="30"/>
      <c r="Y51" s="15"/>
    </row>
    <row r="52" spans="1:25" x14ac:dyDescent="0.3">
      <c r="M52" s="9"/>
      <c r="N52" s="11"/>
      <c r="O52" s="11"/>
      <c r="P52" s="12"/>
      <c r="Q52" s="11"/>
      <c r="R52" s="14"/>
      <c r="S52" s="11"/>
      <c r="T52" s="11"/>
      <c r="U52" s="9"/>
      <c r="V52" s="11"/>
      <c r="W52" s="9"/>
      <c r="X52" s="11"/>
      <c r="Y52" s="15"/>
    </row>
    <row r="53" spans="1:25" x14ac:dyDescent="0.3">
      <c r="A53" s="27" t="s">
        <v>89</v>
      </c>
      <c r="D53" s="28" t="s">
        <v>90</v>
      </c>
      <c r="M53" s="9"/>
      <c r="N53" s="11"/>
      <c r="O53" s="11"/>
      <c r="P53" s="12"/>
      <c r="Q53" s="11"/>
      <c r="R53" s="14"/>
      <c r="S53" s="11"/>
      <c r="T53" s="11"/>
      <c r="U53" s="9"/>
      <c r="V53" s="11"/>
      <c r="W53" s="9"/>
      <c r="X53" s="11"/>
      <c r="Y53" s="15"/>
    </row>
    <row r="54" spans="1:25" x14ac:dyDescent="0.3">
      <c r="A54" s="6" t="s">
        <v>65</v>
      </c>
      <c r="B54" s="7" t="s">
        <v>91</v>
      </c>
      <c r="C54" s="22" t="s">
        <v>57</v>
      </c>
      <c r="D54" s="6">
        <v>2500</v>
      </c>
      <c r="E54" s="6"/>
      <c r="F54" s="6">
        <v>10</v>
      </c>
      <c r="G54" s="6">
        <v>16</v>
      </c>
      <c r="H54" s="6">
        <v>35</v>
      </c>
      <c r="I54" s="6">
        <v>76</v>
      </c>
      <c r="J54" s="6">
        <v>1</v>
      </c>
      <c r="K54" s="6">
        <v>45</v>
      </c>
      <c r="L54" s="6">
        <v>320</v>
      </c>
      <c r="M54" s="9"/>
      <c r="N54" s="11">
        <v>1</v>
      </c>
      <c r="O54" s="11">
        <v>3</v>
      </c>
      <c r="P54" s="12">
        <f>5+F54*3/2.4</f>
        <v>17.5</v>
      </c>
      <c r="Q54" s="13">
        <v>25</v>
      </c>
      <c r="R54" s="14">
        <f>H54/15</f>
        <v>2.3333333333333335</v>
      </c>
      <c r="S54" s="11">
        <v>3</v>
      </c>
      <c r="T54" s="11">
        <v>2</v>
      </c>
      <c r="U54" s="9">
        <f>(K54-10)/20+L54/100</f>
        <v>4.95</v>
      </c>
      <c r="V54" s="11">
        <v>5</v>
      </c>
      <c r="W54" s="12">
        <f>I54/3.5</f>
        <v>21.714285714285715</v>
      </c>
      <c r="X54" s="11">
        <v>7</v>
      </c>
      <c r="Y54" s="15" t="s">
        <v>92</v>
      </c>
    </row>
    <row r="55" spans="1:25" x14ac:dyDescent="0.3">
      <c r="A55" s="6" t="s">
        <v>65</v>
      </c>
      <c r="B55" s="24" t="s">
        <v>93</v>
      </c>
      <c r="C55" s="20" t="s">
        <v>94</v>
      </c>
      <c r="D55" s="6"/>
      <c r="E55" s="6"/>
      <c r="F55" s="6">
        <v>29</v>
      </c>
      <c r="G55" s="6">
        <v>20</v>
      </c>
      <c r="H55" s="6">
        <v>45</v>
      </c>
      <c r="I55" s="6">
        <v>85</v>
      </c>
      <c r="J55" s="6">
        <v>1</v>
      </c>
      <c r="K55" s="6">
        <v>55</v>
      </c>
      <c r="L55" s="6">
        <v>280</v>
      </c>
      <c r="M55" s="9"/>
      <c r="N55" s="11">
        <v>1</v>
      </c>
      <c r="O55" s="11">
        <v>4</v>
      </c>
      <c r="P55" s="12">
        <f>5+F55*3/2.4</f>
        <v>41.25</v>
      </c>
      <c r="Q55" s="13">
        <v>25</v>
      </c>
      <c r="R55" s="14">
        <f>H55/15</f>
        <v>3</v>
      </c>
      <c r="S55" s="11">
        <v>3</v>
      </c>
      <c r="T55" s="11">
        <v>3</v>
      </c>
      <c r="U55" s="9">
        <f>(K55-10)/20+L55/100</f>
        <v>5.05</v>
      </c>
      <c r="V55" s="11">
        <v>5</v>
      </c>
      <c r="W55" s="12">
        <f>I55/3.5</f>
        <v>24.285714285714285</v>
      </c>
      <c r="X55" s="11">
        <v>8</v>
      </c>
      <c r="Y55" s="15" t="s">
        <v>92</v>
      </c>
    </row>
    <row r="56" spans="1:25" x14ac:dyDescent="0.3">
      <c r="A56" s="6" t="s">
        <v>65</v>
      </c>
      <c r="B56" s="24" t="s">
        <v>95</v>
      </c>
      <c r="C56" s="20" t="s">
        <v>96</v>
      </c>
      <c r="D56" s="6">
        <v>2000</v>
      </c>
      <c r="E56" s="6">
        <v>4</v>
      </c>
      <c r="F56" s="6">
        <v>31</v>
      </c>
      <c r="G56" s="6">
        <v>20</v>
      </c>
      <c r="H56" s="6">
        <v>75</v>
      </c>
      <c r="I56" s="6">
        <v>100</v>
      </c>
      <c r="J56" s="6">
        <v>1</v>
      </c>
      <c r="K56" s="6">
        <v>48</v>
      </c>
      <c r="L56" s="6">
        <v>250</v>
      </c>
      <c r="M56" s="9"/>
      <c r="N56" s="11">
        <v>1</v>
      </c>
      <c r="O56" s="11">
        <v>4</v>
      </c>
      <c r="P56" s="12">
        <f>5+F56*3/2.4</f>
        <v>43.75</v>
      </c>
      <c r="Q56" s="13">
        <v>25</v>
      </c>
      <c r="R56" s="14">
        <f>H56/15</f>
        <v>5</v>
      </c>
      <c r="S56" s="11">
        <v>5</v>
      </c>
      <c r="T56" s="11">
        <v>5</v>
      </c>
      <c r="U56" s="9">
        <f>(K56-10)/20+L56/100</f>
        <v>4.4000000000000004</v>
      </c>
      <c r="V56" s="11">
        <v>4</v>
      </c>
      <c r="W56" s="12">
        <f>I56/3.5</f>
        <v>28.571428571428573</v>
      </c>
      <c r="X56" s="11">
        <v>9</v>
      </c>
      <c r="Y56" s="15" t="s">
        <v>92</v>
      </c>
    </row>
    <row r="57" spans="1:25" x14ac:dyDescent="0.3">
      <c r="A57" s="6" t="s">
        <v>65</v>
      </c>
      <c r="B57" s="24" t="s">
        <v>97</v>
      </c>
      <c r="C57" s="20" t="s">
        <v>98</v>
      </c>
      <c r="D57" s="6"/>
      <c r="E57" s="6"/>
      <c r="F57" s="6">
        <v>45.5</v>
      </c>
      <c r="G57" s="25">
        <v>60</v>
      </c>
      <c r="H57" s="6">
        <v>120</v>
      </c>
      <c r="I57" s="6">
        <v>122</v>
      </c>
      <c r="J57" s="6">
        <v>1</v>
      </c>
      <c r="K57" s="6">
        <v>37</v>
      </c>
      <c r="L57" s="6">
        <v>220</v>
      </c>
      <c r="M57" s="9"/>
      <c r="N57" s="11">
        <v>1</v>
      </c>
      <c r="O57" s="11">
        <v>5</v>
      </c>
      <c r="P57" s="12">
        <f>5+F57*3/2.4</f>
        <v>61.875</v>
      </c>
      <c r="Q57" s="13">
        <v>25</v>
      </c>
      <c r="R57" s="14">
        <f>H57/15</f>
        <v>8</v>
      </c>
      <c r="S57" s="11">
        <v>8</v>
      </c>
      <c r="T57" s="11">
        <v>8</v>
      </c>
      <c r="U57" s="9">
        <f>(K57-10)/20+L57/100</f>
        <v>3.5500000000000003</v>
      </c>
      <c r="V57" s="11">
        <v>3</v>
      </c>
      <c r="W57" s="12">
        <f>I57/3.5</f>
        <v>34.857142857142854</v>
      </c>
      <c r="X57" s="11">
        <v>11</v>
      </c>
      <c r="Y57" s="15" t="s">
        <v>92</v>
      </c>
    </row>
    <row r="58" spans="1:25" x14ac:dyDescent="0.3">
      <c r="A58" s="6" t="s">
        <v>65</v>
      </c>
      <c r="B58" s="24" t="s">
        <v>99</v>
      </c>
      <c r="C58" s="20" t="s">
        <v>100</v>
      </c>
      <c r="D58" s="6"/>
      <c r="E58" s="6"/>
      <c r="F58" s="6">
        <v>47</v>
      </c>
      <c r="G58" s="6">
        <v>60</v>
      </c>
      <c r="H58" s="6">
        <v>300</v>
      </c>
      <c r="I58" s="6">
        <v>152</v>
      </c>
      <c r="J58" s="6">
        <v>1</v>
      </c>
      <c r="K58" s="6">
        <v>30</v>
      </c>
      <c r="L58" s="6">
        <v>220</v>
      </c>
      <c r="M58" s="9"/>
      <c r="N58" s="11">
        <v>1</v>
      </c>
      <c r="O58" s="11">
        <v>7</v>
      </c>
      <c r="P58" s="12">
        <f>5+F58*3/2.4</f>
        <v>63.75</v>
      </c>
      <c r="Q58" s="13">
        <v>25</v>
      </c>
      <c r="R58" s="14">
        <f>H58/15</f>
        <v>20</v>
      </c>
      <c r="S58" s="11">
        <v>20</v>
      </c>
      <c r="T58" s="11">
        <v>20</v>
      </c>
      <c r="U58" s="9">
        <f>(K58-10)/20+L58/100</f>
        <v>3.2</v>
      </c>
      <c r="V58" s="11">
        <v>3</v>
      </c>
      <c r="W58" s="12">
        <f>I58/3.5</f>
        <v>43.428571428571431</v>
      </c>
      <c r="X58" s="11">
        <v>14</v>
      </c>
      <c r="Y58" s="15" t="s">
        <v>92</v>
      </c>
    </row>
    <row r="60" spans="1:25" x14ac:dyDescent="0.3">
      <c r="A60" s="6" t="s">
        <v>24</v>
      </c>
      <c r="B60" s="7" t="s">
        <v>101</v>
      </c>
      <c r="C60" s="7"/>
      <c r="D60" s="16">
        <v>2000</v>
      </c>
      <c r="E60" s="6"/>
      <c r="F60" s="6">
        <v>15.4</v>
      </c>
      <c r="G60" s="6">
        <v>25</v>
      </c>
      <c r="H60" s="6">
        <v>51</v>
      </c>
      <c r="I60" s="6">
        <v>75</v>
      </c>
      <c r="J60" s="6">
        <v>1</v>
      </c>
      <c r="K60" s="6">
        <v>38</v>
      </c>
      <c r="L60" s="8">
        <v>200</v>
      </c>
      <c r="M60" s="9"/>
      <c r="N60" s="10">
        <v>1</v>
      </c>
      <c r="O60" s="11">
        <v>3</v>
      </c>
      <c r="P60" s="12">
        <f t="shared" ref="P60:P65" si="32">5+F60*3/2.4</f>
        <v>24.250000000000004</v>
      </c>
      <c r="Q60" s="13"/>
      <c r="R60" s="14">
        <f t="shared" ref="R60:R65" si="33">H60/15</f>
        <v>3.4</v>
      </c>
      <c r="S60" s="11">
        <v>3</v>
      </c>
      <c r="T60" s="11">
        <v>1</v>
      </c>
      <c r="U60" s="9">
        <f t="shared" ref="U60:U65" si="34">(K60-10)/20+L60/100</f>
        <v>3.4</v>
      </c>
      <c r="V60" s="11">
        <v>4</v>
      </c>
      <c r="W60" s="12">
        <f t="shared" ref="W60:W65" si="35">I60/3.5</f>
        <v>21.428571428571427</v>
      </c>
      <c r="X60" s="11">
        <v>7</v>
      </c>
      <c r="Y60" s="15" t="s">
        <v>92</v>
      </c>
    </row>
    <row r="61" spans="1:25" x14ac:dyDescent="0.3">
      <c r="A61" s="6" t="s">
        <v>32</v>
      </c>
      <c r="B61" s="7" t="s">
        <v>332</v>
      </c>
      <c r="C61" s="22" t="s">
        <v>70</v>
      </c>
      <c r="D61" s="6">
        <v>2000</v>
      </c>
      <c r="E61" s="6"/>
      <c r="F61" s="6">
        <v>30</v>
      </c>
      <c r="G61" s="6">
        <v>10</v>
      </c>
      <c r="H61" s="6">
        <v>57</v>
      </c>
      <c r="I61" s="6">
        <v>76</v>
      </c>
      <c r="J61" s="6">
        <v>1</v>
      </c>
      <c r="K61" s="6">
        <v>51</v>
      </c>
      <c r="L61" s="6">
        <v>300</v>
      </c>
      <c r="M61" s="9"/>
      <c r="N61" s="11">
        <v>1</v>
      </c>
      <c r="O61" s="11">
        <v>4</v>
      </c>
      <c r="P61" s="12">
        <f t="shared" si="32"/>
        <v>42.5</v>
      </c>
      <c r="Q61" s="13">
        <v>25</v>
      </c>
      <c r="R61" s="14">
        <f t="shared" si="33"/>
        <v>3.8</v>
      </c>
      <c r="S61" s="11">
        <v>4</v>
      </c>
      <c r="T61" s="11">
        <v>3</v>
      </c>
      <c r="U61" s="9">
        <f t="shared" si="34"/>
        <v>5.05</v>
      </c>
      <c r="V61" s="11">
        <v>5</v>
      </c>
      <c r="W61" s="12">
        <f t="shared" si="35"/>
        <v>21.714285714285715</v>
      </c>
      <c r="X61" s="11">
        <v>7</v>
      </c>
      <c r="Y61" s="15" t="s">
        <v>92</v>
      </c>
    </row>
    <row r="62" spans="1:25" x14ac:dyDescent="0.3">
      <c r="A62" s="6" t="s">
        <v>32</v>
      </c>
      <c r="B62" s="7" t="s">
        <v>102</v>
      </c>
      <c r="C62" s="20" t="s">
        <v>84</v>
      </c>
      <c r="D62" s="6">
        <v>2000</v>
      </c>
      <c r="E62" s="6"/>
      <c r="F62" s="6">
        <v>18</v>
      </c>
      <c r="G62" s="6">
        <v>5</v>
      </c>
      <c r="H62" s="6">
        <v>25</v>
      </c>
      <c r="I62" s="6">
        <v>76</v>
      </c>
      <c r="J62" s="6">
        <v>1</v>
      </c>
      <c r="K62" s="6">
        <v>60</v>
      </c>
      <c r="L62" s="6">
        <v>160</v>
      </c>
      <c r="M62" s="9"/>
      <c r="N62" s="11">
        <v>1</v>
      </c>
      <c r="O62" s="11">
        <v>3</v>
      </c>
      <c r="P62" s="12">
        <f t="shared" si="32"/>
        <v>27.5</v>
      </c>
      <c r="Q62" s="13">
        <v>25</v>
      </c>
      <c r="R62" s="14">
        <f t="shared" si="33"/>
        <v>1.6666666666666667</v>
      </c>
      <c r="S62" s="11">
        <v>2</v>
      </c>
      <c r="T62" s="11">
        <v>2</v>
      </c>
      <c r="U62" s="9">
        <f t="shared" si="34"/>
        <v>4.0999999999999996</v>
      </c>
      <c r="V62" s="11">
        <v>4</v>
      </c>
      <c r="W62" s="12">
        <f t="shared" si="35"/>
        <v>21.714285714285715</v>
      </c>
      <c r="X62" s="11">
        <v>7</v>
      </c>
      <c r="Y62" s="15" t="s">
        <v>92</v>
      </c>
    </row>
    <row r="63" spans="1:25" x14ac:dyDescent="0.3">
      <c r="A63" s="6" t="s">
        <v>32</v>
      </c>
      <c r="B63" t="s">
        <v>333</v>
      </c>
      <c r="C63" s="20" t="s">
        <v>110</v>
      </c>
      <c r="D63" s="6">
        <v>3200</v>
      </c>
      <c r="E63" s="6"/>
      <c r="F63" s="6">
        <v>29</v>
      </c>
      <c r="G63" s="6">
        <v>10</v>
      </c>
      <c r="H63" s="6">
        <v>127</v>
      </c>
      <c r="I63" s="6">
        <v>76</v>
      </c>
      <c r="J63" s="6">
        <v>1</v>
      </c>
      <c r="K63" s="6">
        <v>42</v>
      </c>
      <c r="L63" s="6">
        <v>240</v>
      </c>
      <c r="M63" s="9"/>
      <c r="N63" s="11">
        <v>1</v>
      </c>
      <c r="O63" s="11">
        <v>5</v>
      </c>
      <c r="P63" s="12">
        <f t="shared" si="32"/>
        <v>41.25</v>
      </c>
      <c r="Q63" s="13">
        <v>25</v>
      </c>
      <c r="R63" s="14">
        <f t="shared" si="33"/>
        <v>8.4666666666666668</v>
      </c>
      <c r="S63" s="11">
        <v>9</v>
      </c>
      <c r="T63" s="11">
        <v>8</v>
      </c>
      <c r="U63" s="9">
        <f t="shared" si="34"/>
        <v>4</v>
      </c>
      <c r="V63" s="11">
        <v>4</v>
      </c>
      <c r="W63" s="12">
        <f t="shared" si="35"/>
        <v>21.714285714285715</v>
      </c>
      <c r="X63" s="11">
        <v>7</v>
      </c>
      <c r="Y63" s="15" t="s">
        <v>92</v>
      </c>
    </row>
    <row r="64" spans="1:25" x14ac:dyDescent="0.3">
      <c r="A64" s="6" t="s">
        <v>32</v>
      </c>
      <c r="B64" s="7" t="s">
        <v>334</v>
      </c>
      <c r="C64" s="20" t="s">
        <v>110</v>
      </c>
      <c r="D64" s="6">
        <v>3200</v>
      </c>
      <c r="E64" s="6"/>
      <c r="F64" s="6">
        <v>29</v>
      </c>
      <c r="G64" s="6">
        <v>10</v>
      </c>
      <c r="H64" s="6">
        <v>127</v>
      </c>
      <c r="I64" s="6">
        <v>90</v>
      </c>
      <c r="J64" s="6">
        <v>1</v>
      </c>
      <c r="K64" s="6">
        <v>42</v>
      </c>
      <c r="L64" s="6">
        <v>240</v>
      </c>
      <c r="M64" s="9"/>
      <c r="N64" s="11">
        <v>1</v>
      </c>
      <c r="O64" s="11">
        <v>5</v>
      </c>
      <c r="P64" s="12">
        <f t="shared" si="32"/>
        <v>41.25</v>
      </c>
      <c r="Q64" s="13">
        <v>25</v>
      </c>
      <c r="R64" s="14">
        <f t="shared" si="33"/>
        <v>8.4666666666666668</v>
      </c>
      <c r="S64" s="11">
        <v>9</v>
      </c>
      <c r="T64" s="11">
        <v>8</v>
      </c>
      <c r="U64" s="9">
        <f t="shared" si="34"/>
        <v>4</v>
      </c>
      <c r="V64" s="11">
        <v>4</v>
      </c>
      <c r="W64" s="12">
        <f t="shared" si="35"/>
        <v>25.714285714285715</v>
      </c>
      <c r="X64" s="11">
        <v>9</v>
      </c>
      <c r="Y64" s="15" t="s">
        <v>92</v>
      </c>
    </row>
    <row r="65" spans="1:25" x14ac:dyDescent="0.3">
      <c r="A65" s="6" t="s">
        <v>32</v>
      </c>
      <c r="B65" s="7" t="s">
        <v>331</v>
      </c>
      <c r="C65" s="20">
        <v>1945</v>
      </c>
      <c r="D65" s="6">
        <v>2000</v>
      </c>
      <c r="E65" s="6"/>
      <c r="F65" s="6">
        <v>86</v>
      </c>
      <c r="G65" s="6">
        <v>305</v>
      </c>
      <c r="H65" s="6">
        <v>305</v>
      </c>
      <c r="I65" s="6">
        <v>105</v>
      </c>
      <c r="J65" s="6">
        <v>1</v>
      </c>
      <c r="K65" s="6">
        <v>13</v>
      </c>
      <c r="L65" s="6">
        <v>100</v>
      </c>
      <c r="M65" s="9"/>
      <c r="N65" s="11">
        <v>1</v>
      </c>
      <c r="O65" s="11">
        <v>8</v>
      </c>
      <c r="P65" s="12">
        <f t="shared" si="32"/>
        <v>112.5</v>
      </c>
      <c r="Q65" s="13">
        <v>25</v>
      </c>
      <c r="R65" s="14">
        <f t="shared" si="33"/>
        <v>20.333333333333332</v>
      </c>
      <c r="S65" s="11">
        <v>21</v>
      </c>
      <c r="T65" s="11">
        <v>20</v>
      </c>
      <c r="U65" s="9">
        <f t="shared" si="34"/>
        <v>1.1499999999999999</v>
      </c>
      <c r="V65" s="11">
        <v>2</v>
      </c>
      <c r="W65" s="12">
        <f t="shared" si="35"/>
        <v>30</v>
      </c>
      <c r="X65" s="11">
        <v>10</v>
      </c>
      <c r="Y65" s="15" t="s">
        <v>92</v>
      </c>
    </row>
    <row r="67" spans="1:25" x14ac:dyDescent="0.3">
      <c r="A67" s="6" t="s">
        <v>44</v>
      </c>
      <c r="B67" s="7" t="s">
        <v>103</v>
      </c>
      <c r="C67" s="18" t="s">
        <v>70</v>
      </c>
      <c r="D67" s="6">
        <v>1800</v>
      </c>
      <c r="E67" s="6"/>
      <c r="F67" s="6">
        <v>11</v>
      </c>
      <c r="G67" s="6">
        <v>5</v>
      </c>
      <c r="H67" s="6">
        <v>35</v>
      </c>
      <c r="I67" s="6">
        <v>75</v>
      </c>
      <c r="J67" s="6">
        <v>1</v>
      </c>
      <c r="K67" s="6">
        <v>40</v>
      </c>
      <c r="L67" s="6">
        <v>190</v>
      </c>
      <c r="M67" s="9"/>
      <c r="N67" s="11">
        <v>1</v>
      </c>
      <c r="O67" s="11">
        <v>3</v>
      </c>
      <c r="P67" s="12">
        <f t="shared" ref="P67:P73" si="36">5+F67*3/2.4</f>
        <v>18.75</v>
      </c>
      <c r="Q67" s="13">
        <v>25</v>
      </c>
      <c r="R67" s="14">
        <f t="shared" ref="R67:R74" si="37">H67/15</f>
        <v>2.3333333333333335</v>
      </c>
      <c r="S67" s="11">
        <v>3</v>
      </c>
      <c r="T67" s="11">
        <v>2</v>
      </c>
      <c r="U67" s="9">
        <f t="shared" ref="U67:U74" si="38">(K67-10)/20+L67/100</f>
        <v>3.4</v>
      </c>
      <c r="V67" s="11">
        <v>4</v>
      </c>
      <c r="W67" s="12">
        <f t="shared" ref="W67:W74" si="39">I67/3.5</f>
        <v>21.428571428571427</v>
      </c>
      <c r="X67" s="11">
        <v>7</v>
      </c>
      <c r="Y67" s="15" t="s">
        <v>92</v>
      </c>
    </row>
    <row r="68" spans="1:25" x14ac:dyDescent="0.3">
      <c r="A68" s="6" t="s">
        <v>44</v>
      </c>
      <c r="B68" s="23" t="s">
        <v>104</v>
      </c>
      <c r="C68" s="21" t="s">
        <v>59</v>
      </c>
      <c r="D68" s="6">
        <v>1800</v>
      </c>
      <c r="E68" s="6"/>
      <c r="F68" s="6">
        <v>26</v>
      </c>
      <c r="G68" s="6">
        <v>10</v>
      </c>
      <c r="H68" s="6">
        <v>80</v>
      </c>
      <c r="I68" s="6">
        <v>75</v>
      </c>
      <c r="J68" s="6">
        <v>1</v>
      </c>
      <c r="K68" s="6">
        <v>26</v>
      </c>
      <c r="L68" s="6">
        <v>210</v>
      </c>
      <c r="M68" s="9"/>
      <c r="N68" s="11">
        <v>1</v>
      </c>
      <c r="O68" s="11">
        <v>3</v>
      </c>
      <c r="P68" s="12">
        <f t="shared" si="36"/>
        <v>37.5</v>
      </c>
      <c r="Q68" s="13"/>
      <c r="R68" s="14">
        <f t="shared" si="37"/>
        <v>5.333333333333333</v>
      </c>
      <c r="S68" s="11">
        <v>5</v>
      </c>
      <c r="T68" s="11">
        <v>5</v>
      </c>
      <c r="U68" s="9">
        <f t="shared" si="38"/>
        <v>2.9000000000000004</v>
      </c>
      <c r="V68" s="11">
        <v>3</v>
      </c>
      <c r="W68" s="12">
        <f t="shared" si="39"/>
        <v>21.428571428571427</v>
      </c>
      <c r="X68" s="11">
        <v>7</v>
      </c>
      <c r="Y68" s="15" t="s">
        <v>92</v>
      </c>
    </row>
    <row r="69" spans="1:25" x14ac:dyDescent="0.3">
      <c r="A69" s="6" t="s">
        <v>44</v>
      </c>
      <c r="B69" s="7" t="s">
        <v>105</v>
      </c>
      <c r="C69" s="18" t="s">
        <v>106</v>
      </c>
      <c r="D69" s="6">
        <v>1800</v>
      </c>
      <c r="E69" s="6"/>
      <c r="F69" s="6">
        <v>24</v>
      </c>
      <c r="G69" s="6">
        <v>16</v>
      </c>
      <c r="H69" s="6">
        <v>80</v>
      </c>
      <c r="I69" s="6">
        <v>75</v>
      </c>
      <c r="J69" s="6">
        <v>1</v>
      </c>
      <c r="K69" s="6">
        <v>40</v>
      </c>
      <c r="L69" s="6">
        <v>155</v>
      </c>
      <c r="M69" s="9"/>
      <c r="N69" s="11">
        <v>1</v>
      </c>
      <c r="O69" s="11">
        <v>3</v>
      </c>
      <c r="P69" s="12">
        <f t="shared" si="36"/>
        <v>35</v>
      </c>
      <c r="Q69" s="13"/>
      <c r="R69" s="14">
        <f t="shared" si="37"/>
        <v>5.333333333333333</v>
      </c>
      <c r="S69" s="11">
        <v>5</v>
      </c>
      <c r="T69" s="11">
        <v>5</v>
      </c>
      <c r="U69" s="9">
        <f t="shared" si="38"/>
        <v>3.05</v>
      </c>
      <c r="V69" s="11">
        <v>3</v>
      </c>
      <c r="W69" s="12">
        <f t="shared" si="39"/>
        <v>21.428571428571427</v>
      </c>
      <c r="X69" s="11">
        <v>7</v>
      </c>
      <c r="Y69" s="15" t="s">
        <v>92</v>
      </c>
    </row>
    <row r="70" spans="1:25" x14ac:dyDescent="0.3">
      <c r="A70" s="6" t="s">
        <v>44</v>
      </c>
      <c r="B70" s="23" t="s">
        <v>107</v>
      </c>
      <c r="C70" s="21" t="s">
        <v>59</v>
      </c>
      <c r="D70" s="6">
        <v>1800</v>
      </c>
      <c r="E70" s="6"/>
      <c r="F70" s="6">
        <v>24</v>
      </c>
      <c r="G70" s="6">
        <v>10</v>
      </c>
      <c r="H70" s="6">
        <v>80</v>
      </c>
      <c r="I70" s="6">
        <v>75</v>
      </c>
      <c r="J70" s="6">
        <v>1</v>
      </c>
      <c r="K70" s="6">
        <v>40</v>
      </c>
      <c r="L70" s="6">
        <v>210</v>
      </c>
      <c r="M70" s="9"/>
      <c r="N70" s="11">
        <v>1</v>
      </c>
      <c r="O70" s="11">
        <v>3</v>
      </c>
      <c r="P70" s="12">
        <f t="shared" si="36"/>
        <v>35</v>
      </c>
      <c r="Q70" s="13"/>
      <c r="R70" s="14">
        <f t="shared" si="37"/>
        <v>5.333333333333333</v>
      </c>
      <c r="S70" s="11">
        <v>5</v>
      </c>
      <c r="T70" s="11">
        <v>5</v>
      </c>
      <c r="U70" s="9">
        <f t="shared" si="38"/>
        <v>3.6</v>
      </c>
      <c r="V70" s="11">
        <v>4</v>
      </c>
      <c r="W70" s="12">
        <f t="shared" si="39"/>
        <v>21.428571428571427</v>
      </c>
      <c r="X70" s="11">
        <v>7</v>
      </c>
      <c r="Y70" s="15" t="s">
        <v>92</v>
      </c>
    </row>
    <row r="71" spans="1:25" x14ac:dyDescent="0.3">
      <c r="A71" s="6" t="s">
        <v>44</v>
      </c>
      <c r="B71" s="23" t="s">
        <v>108</v>
      </c>
      <c r="C71" s="21" t="s">
        <v>59</v>
      </c>
      <c r="D71" s="6">
        <v>3000</v>
      </c>
      <c r="E71" s="6"/>
      <c r="F71" s="6">
        <v>24</v>
      </c>
      <c r="G71" s="6">
        <v>10</v>
      </c>
      <c r="H71" s="6">
        <v>30</v>
      </c>
      <c r="I71" s="6">
        <v>88</v>
      </c>
      <c r="J71" s="6">
        <v>1</v>
      </c>
      <c r="K71" s="6">
        <v>42</v>
      </c>
      <c r="L71" s="6">
        <v>235</v>
      </c>
      <c r="M71" s="9"/>
      <c r="N71" s="11">
        <v>1</v>
      </c>
      <c r="O71" s="11">
        <v>3</v>
      </c>
      <c r="P71" s="12">
        <f t="shared" si="36"/>
        <v>35</v>
      </c>
      <c r="Q71" s="13"/>
      <c r="R71" s="14">
        <f t="shared" si="37"/>
        <v>2</v>
      </c>
      <c r="S71" s="11">
        <v>2</v>
      </c>
      <c r="T71" s="11">
        <v>2</v>
      </c>
      <c r="U71" s="9">
        <f t="shared" si="38"/>
        <v>3.95</v>
      </c>
      <c r="V71" s="11">
        <v>4</v>
      </c>
      <c r="W71" s="12">
        <f t="shared" si="39"/>
        <v>25.142857142857142</v>
      </c>
      <c r="X71" s="11">
        <v>8</v>
      </c>
      <c r="Y71" s="15" t="s">
        <v>92</v>
      </c>
    </row>
    <row r="72" spans="1:25" x14ac:dyDescent="0.3">
      <c r="A72" s="6" t="s">
        <v>44</v>
      </c>
      <c r="B72" s="23" t="s">
        <v>109</v>
      </c>
      <c r="C72" s="21" t="s">
        <v>110</v>
      </c>
      <c r="D72" s="6">
        <v>3000</v>
      </c>
      <c r="E72" s="6"/>
      <c r="F72" s="6">
        <v>45</v>
      </c>
      <c r="G72" s="6">
        <v>40</v>
      </c>
      <c r="H72" s="6">
        <v>100</v>
      </c>
      <c r="I72" s="6">
        <v>88</v>
      </c>
      <c r="J72" s="6">
        <v>1</v>
      </c>
      <c r="K72" s="6">
        <v>46</v>
      </c>
      <c r="L72" s="6">
        <v>200</v>
      </c>
      <c r="M72" s="9"/>
      <c r="N72" s="11">
        <v>1</v>
      </c>
      <c r="O72" s="11">
        <v>5</v>
      </c>
      <c r="P72" s="12">
        <f t="shared" si="36"/>
        <v>61.25</v>
      </c>
      <c r="Q72" s="13"/>
      <c r="R72" s="14">
        <f t="shared" si="37"/>
        <v>6.666666666666667</v>
      </c>
      <c r="S72" s="11">
        <v>7</v>
      </c>
      <c r="T72" s="11">
        <v>6</v>
      </c>
      <c r="U72" s="9">
        <f t="shared" si="38"/>
        <v>3.8</v>
      </c>
      <c r="V72" s="11">
        <v>4</v>
      </c>
      <c r="W72" s="12">
        <f t="shared" si="39"/>
        <v>25.142857142857142</v>
      </c>
      <c r="X72" s="11">
        <v>8</v>
      </c>
      <c r="Y72" s="15" t="s">
        <v>92</v>
      </c>
    </row>
    <row r="73" spans="1:25" x14ac:dyDescent="0.3">
      <c r="A73" s="6" t="s">
        <v>44</v>
      </c>
      <c r="B73" s="23" t="s">
        <v>111</v>
      </c>
      <c r="C73" s="21">
        <v>1943</v>
      </c>
      <c r="D73" s="6">
        <v>3000</v>
      </c>
      <c r="E73" s="6"/>
      <c r="F73" s="6">
        <v>65</v>
      </c>
      <c r="G73" s="6">
        <v>50</v>
      </c>
      <c r="H73" s="6">
        <v>200</v>
      </c>
      <c r="I73" s="6">
        <v>88</v>
      </c>
      <c r="J73" s="6">
        <v>1</v>
      </c>
      <c r="K73" s="6">
        <v>30</v>
      </c>
      <c r="L73" s="6">
        <v>150</v>
      </c>
      <c r="M73" s="9"/>
      <c r="N73" s="11">
        <v>1</v>
      </c>
      <c r="O73" s="11">
        <v>7</v>
      </c>
      <c r="P73" s="12">
        <f t="shared" si="36"/>
        <v>86.25</v>
      </c>
      <c r="Q73" s="13"/>
      <c r="R73" s="14">
        <f t="shared" si="37"/>
        <v>13.333333333333334</v>
      </c>
      <c r="S73" s="11">
        <v>13</v>
      </c>
      <c r="T73" s="11">
        <v>13</v>
      </c>
      <c r="U73" s="9">
        <f t="shared" si="38"/>
        <v>2.5</v>
      </c>
      <c r="V73" s="11">
        <v>3</v>
      </c>
      <c r="W73" s="12">
        <f t="shared" si="39"/>
        <v>25.142857142857142</v>
      </c>
      <c r="X73" s="11">
        <v>8</v>
      </c>
      <c r="Y73" s="15" t="s">
        <v>92</v>
      </c>
    </row>
    <row r="74" spans="1:25" x14ac:dyDescent="0.3">
      <c r="A74" s="6" t="s">
        <v>44</v>
      </c>
      <c r="B74" s="23" t="s">
        <v>112</v>
      </c>
      <c r="C74" s="21" t="s">
        <v>110</v>
      </c>
      <c r="D74" s="6">
        <v>2000</v>
      </c>
      <c r="E74" s="6"/>
      <c r="F74" s="6">
        <v>65</v>
      </c>
      <c r="G74" s="6">
        <v>80</v>
      </c>
      <c r="H74" s="6">
        <v>250</v>
      </c>
      <c r="I74" s="6">
        <v>128</v>
      </c>
      <c r="J74" s="6">
        <v>1</v>
      </c>
      <c r="K74" s="6">
        <v>34</v>
      </c>
      <c r="L74" s="6">
        <v>120</v>
      </c>
      <c r="M74" s="9"/>
      <c r="N74" s="11">
        <v>1</v>
      </c>
      <c r="O74" s="11">
        <v>7</v>
      </c>
      <c r="P74" s="12">
        <v>71</v>
      </c>
      <c r="Q74" s="13"/>
      <c r="R74" s="14">
        <f t="shared" si="37"/>
        <v>16.666666666666668</v>
      </c>
      <c r="S74" s="11">
        <v>17</v>
      </c>
      <c r="T74" s="11">
        <v>16</v>
      </c>
      <c r="U74" s="9">
        <f t="shared" si="38"/>
        <v>2.4</v>
      </c>
      <c r="V74" s="11">
        <v>3</v>
      </c>
      <c r="W74" s="12">
        <f t="shared" si="39"/>
        <v>36.571428571428569</v>
      </c>
      <c r="X74" s="11">
        <v>12</v>
      </c>
      <c r="Y74" s="15" t="s">
        <v>92</v>
      </c>
    </row>
    <row r="75" spans="1:25" x14ac:dyDescent="0.3">
      <c r="A75" t="s">
        <v>113</v>
      </c>
    </row>
    <row r="76" spans="1:25" s="5" customFormat="1" ht="28.8" x14ac:dyDescent="0.3">
      <c r="A76" s="6" t="s">
        <v>32</v>
      </c>
      <c r="B76" s="7" t="s">
        <v>114</v>
      </c>
      <c r="C76" s="7" t="s">
        <v>115</v>
      </c>
      <c r="D76" s="6">
        <v>7000</v>
      </c>
      <c r="E76" s="6">
        <v>120</v>
      </c>
      <c r="F76" s="6">
        <v>2</v>
      </c>
      <c r="G76" s="6">
        <v>0</v>
      </c>
      <c r="H76" s="6">
        <v>0</v>
      </c>
      <c r="I76" s="6">
        <v>40</v>
      </c>
      <c r="J76" s="6">
        <v>1</v>
      </c>
      <c r="K76" s="6">
        <v>0</v>
      </c>
      <c r="L76" s="6">
        <v>0</v>
      </c>
      <c r="N76" s="11">
        <v>5</v>
      </c>
      <c r="O76" s="11">
        <v>2</v>
      </c>
      <c r="P76" s="12">
        <f t="shared" ref="P76:P84" si="40">5+F76*3/2.4</f>
        <v>7.5</v>
      </c>
      <c r="Q76" s="11">
        <v>12</v>
      </c>
      <c r="R76" s="14">
        <f t="shared" ref="R76:R84" si="41">H76/15</f>
        <v>0</v>
      </c>
      <c r="S76" s="11">
        <v>0</v>
      </c>
      <c r="T76" s="11">
        <v>0</v>
      </c>
      <c r="U76" s="9">
        <f t="shared" ref="U76:U84" si="42">(K76-10)/20+L76/100</f>
        <v>-0.5</v>
      </c>
      <c r="V76" s="11">
        <v>1</v>
      </c>
      <c r="W76" s="12">
        <f>I76*E76/500</f>
        <v>9.6</v>
      </c>
      <c r="X76" s="11">
        <v>2</v>
      </c>
      <c r="Y76" s="15" t="s">
        <v>116</v>
      </c>
    </row>
    <row r="77" spans="1:25" s="5" customFormat="1" x14ac:dyDescent="0.3">
      <c r="A77" s="6" t="s">
        <v>32</v>
      </c>
      <c r="B77" s="31" t="s">
        <v>117</v>
      </c>
      <c r="C77" s="31"/>
      <c r="D77" s="6">
        <v>12000</v>
      </c>
      <c r="E77" s="6">
        <v>330</v>
      </c>
      <c r="F77" s="6">
        <v>2</v>
      </c>
      <c r="G77" s="6">
        <v>0</v>
      </c>
      <c r="H77" s="6">
        <v>0</v>
      </c>
      <c r="I77" s="6">
        <v>40</v>
      </c>
      <c r="J77" s="6">
        <v>1</v>
      </c>
      <c r="K77" s="6">
        <v>0</v>
      </c>
      <c r="L77" s="6">
        <v>0</v>
      </c>
      <c r="N77" s="11">
        <v>6</v>
      </c>
      <c r="O77" s="11">
        <v>2</v>
      </c>
      <c r="P77" s="12">
        <f t="shared" si="40"/>
        <v>7.5</v>
      </c>
      <c r="Q77" s="11">
        <v>12</v>
      </c>
      <c r="R77" s="14">
        <f t="shared" si="41"/>
        <v>0</v>
      </c>
      <c r="S77" s="11">
        <v>0</v>
      </c>
      <c r="T77" s="11">
        <v>0</v>
      </c>
      <c r="U77" s="9">
        <f t="shared" si="42"/>
        <v>-0.5</v>
      </c>
      <c r="V77" s="11">
        <v>1</v>
      </c>
      <c r="W77" s="12">
        <f>I77*E77/500</f>
        <v>26.4</v>
      </c>
      <c r="X77" s="11">
        <v>2</v>
      </c>
      <c r="Y77" s="15" t="s">
        <v>118</v>
      </c>
    </row>
    <row r="78" spans="1:25" s="5" customFormat="1" ht="28.8" x14ac:dyDescent="0.3">
      <c r="A78" s="6" t="s">
        <v>65</v>
      </c>
      <c r="B78" s="7" t="s">
        <v>119</v>
      </c>
      <c r="C78" s="7" t="s">
        <v>120</v>
      </c>
      <c r="D78" s="6">
        <v>9300</v>
      </c>
      <c r="E78" s="6">
        <v>20</v>
      </c>
      <c r="F78" s="6">
        <v>3.6</v>
      </c>
      <c r="G78" s="6">
        <v>0</v>
      </c>
      <c r="H78" s="6">
        <v>0</v>
      </c>
      <c r="I78" s="6">
        <v>76</v>
      </c>
      <c r="J78" s="6">
        <v>1</v>
      </c>
      <c r="K78" s="6">
        <v>0</v>
      </c>
      <c r="L78" s="6">
        <v>0</v>
      </c>
      <c r="N78" s="11">
        <v>6</v>
      </c>
      <c r="O78" s="11">
        <v>3</v>
      </c>
      <c r="P78" s="12">
        <f t="shared" si="40"/>
        <v>9.5</v>
      </c>
      <c r="Q78" s="11">
        <v>15</v>
      </c>
      <c r="R78" s="14">
        <f t="shared" si="41"/>
        <v>0</v>
      </c>
      <c r="S78" s="11">
        <v>0</v>
      </c>
      <c r="T78" s="11">
        <v>0</v>
      </c>
      <c r="U78" s="9">
        <f t="shared" si="42"/>
        <v>-0.5</v>
      </c>
      <c r="V78" s="11">
        <v>1</v>
      </c>
      <c r="W78" s="12">
        <f>I78*E78/100</f>
        <v>15.2</v>
      </c>
      <c r="X78" s="11">
        <v>2</v>
      </c>
      <c r="Y78" s="15" t="s">
        <v>116</v>
      </c>
    </row>
    <row r="79" spans="1:25" s="5" customFormat="1" ht="28.8" x14ac:dyDescent="0.3">
      <c r="A79" s="6" t="s">
        <v>65</v>
      </c>
      <c r="B79" s="31" t="s">
        <v>121</v>
      </c>
      <c r="C79" s="7" t="s">
        <v>55</v>
      </c>
      <c r="D79" s="6">
        <v>10000</v>
      </c>
      <c r="E79" s="6">
        <v>12</v>
      </c>
      <c r="F79" s="6">
        <v>5</v>
      </c>
      <c r="G79" s="6">
        <v>0</v>
      </c>
      <c r="H79" s="6">
        <v>0</v>
      </c>
      <c r="I79" s="6">
        <v>85</v>
      </c>
      <c r="J79" s="6">
        <v>1</v>
      </c>
      <c r="K79" s="6">
        <v>0</v>
      </c>
      <c r="L79" s="6">
        <v>0</v>
      </c>
      <c r="N79" s="11">
        <v>6</v>
      </c>
      <c r="O79" s="11"/>
      <c r="P79" s="12">
        <f t="shared" si="40"/>
        <v>11.25</v>
      </c>
      <c r="Q79" s="11"/>
      <c r="R79" s="14">
        <f t="shared" si="41"/>
        <v>0</v>
      </c>
      <c r="S79" s="11"/>
      <c r="T79" s="11"/>
      <c r="U79" s="9">
        <f t="shared" si="42"/>
        <v>-0.5</v>
      </c>
      <c r="V79" s="11"/>
      <c r="W79" s="12">
        <f>I79*E79/100</f>
        <v>10.199999999999999</v>
      </c>
      <c r="X79" s="11"/>
      <c r="Y79" s="15"/>
    </row>
    <row r="80" spans="1:25" s="5" customFormat="1" x14ac:dyDescent="0.3">
      <c r="A80" s="6" t="s">
        <v>65</v>
      </c>
      <c r="B80" s="7" t="s">
        <v>122</v>
      </c>
      <c r="C80" s="18" t="s">
        <v>123</v>
      </c>
      <c r="D80" s="6">
        <v>2400</v>
      </c>
      <c r="E80" s="6">
        <v>240</v>
      </c>
      <c r="F80" s="6">
        <v>3</v>
      </c>
      <c r="G80" s="6">
        <v>0</v>
      </c>
      <c r="H80" s="6">
        <v>0</v>
      </c>
      <c r="I80" s="6">
        <v>25</v>
      </c>
      <c r="J80" s="6">
        <v>1</v>
      </c>
      <c r="K80" s="6">
        <v>47</v>
      </c>
      <c r="L80" s="6">
        <v>200</v>
      </c>
      <c r="N80" s="11">
        <v>3</v>
      </c>
      <c r="O80" s="11">
        <v>2</v>
      </c>
      <c r="P80" s="12">
        <f t="shared" si="40"/>
        <v>8.75</v>
      </c>
      <c r="Q80" s="11">
        <v>14</v>
      </c>
      <c r="R80" s="14">
        <f t="shared" si="41"/>
        <v>0</v>
      </c>
      <c r="S80" s="11">
        <v>1</v>
      </c>
      <c r="T80" s="11">
        <v>1</v>
      </c>
      <c r="U80" s="9">
        <f t="shared" si="42"/>
        <v>3.85</v>
      </c>
      <c r="V80" s="11">
        <v>4</v>
      </c>
      <c r="W80" s="12">
        <f>I80*E80/1000</f>
        <v>6</v>
      </c>
      <c r="X80" s="11">
        <v>4</v>
      </c>
      <c r="Y80" s="15" t="s">
        <v>124</v>
      </c>
    </row>
    <row r="81" spans="1:25" s="5" customFormat="1" x14ac:dyDescent="0.3">
      <c r="A81" s="6" t="s">
        <v>65</v>
      </c>
      <c r="B81" s="24" t="s">
        <v>125</v>
      </c>
      <c r="C81" s="20">
        <v>1943</v>
      </c>
      <c r="D81" s="6">
        <v>2000</v>
      </c>
      <c r="E81" s="6">
        <v>240</v>
      </c>
      <c r="F81" s="6">
        <v>9.3000000000000007</v>
      </c>
      <c r="G81" s="6">
        <v>10</v>
      </c>
      <c r="H81" s="6">
        <v>35</v>
      </c>
      <c r="I81" s="6">
        <v>25</v>
      </c>
      <c r="J81" s="6">
        <v>1</v>
      </c>
      <c r="K81" s="6">
        <v>45</v>
      </c>
      <c r="L81" s="6">
        <v>360</v>
      </c>
      <c r="N81" s="11">
        <v>3</v>
      </c>
      <c r="O81" s="11">
        <v>3</v>
      </c>
      <c r="P81" s="12">
        <f t="shared" si="40"/>
        <v>16.625</v>
      </c>
      <c r="Q81" s="11">
        <v>22</v>
      </c>
      <c r="R81" s="14">
        <f t="shared" si="41"/>
        <v>2.3333333333333335</v>
      </c>
      <c r="S81" s="11">
        <v>3</v>
      </c>
      <c r="T81" s="11">
        <v>2</v>
      </c>
      <c r="U81" s="9">
        <f t="shared" si="42"/>
        <v>5.35</v>
      </c>
      <c r="V81" s="11">
        <v>5</v>
      </c>
      <c r="W81" s="12">
        <f>I81*E81/1000</f>
        <v>6</v>
      </c>
      <c r="X81" s="11">
        <v>4</v>
      </c>
      <c r="Y81" s="15" t="s">
        <v>124</v>
      </c>
    </row>
    <row r="82" spans="1:25" s="5" customFormat="1" x14ac:dyDescent="0.3">
      <c r="A82" s="6" t="s">
        <v>44</v>
      </c>
      <c r="B82" s="7" t="s">
        <v>126</v>
      </c>
      <c r="C82" s="7" t="s">
        <v>127</v>
      </c>
      <c r="D82" s="6">
        <v>8000</v>
      </c>
      <c r="E82" s="6">
        <v>20</v>
      </c>
      <c r="F82" s="6">
        <v>7.4</v>
      </c>
      <c r="G82" s="6">
        <v>0</v>
      </c>
      <c r="H82" s="6">
        <v>0</v>
      </c>
      <c r="I82" s="6">
        <v>88</v>
      </c>
      <c r="J82" s="6">
        <v>1</v>
      </c>
      <c r="K82" s="6">
        <v>0</v>
      </c>
      <c r="L82" s="6">
        <v>0</v>
      </c>
      <c r="N82" s="11">
        <v>5</v>
      </c>
      <c r="O82" s="11">
        <v>3</v>
      </c>
      <c r="P82" s="12">
        <f t="shared" si="40"/>
        <v>14.250000000000002</v>
      </c>
      <c r="Q82" s="11">
        <v>15</v>
      </c>
      <c r="R82" s="14">
        <f t="shared" si="41"/>
        <v>0</v>
      </c>
      <c r="S82" s="11">
        <v>0</v>
      </c>
      <c r="T82" s="11">
        <v>0</v>
      </c>
      <c r="U82" s="9">
        <f t="shared" si="42"/>
        <v>-0.5</v>
      </c>
      <c r="V82" s="11">
        <v>1</v>
      </c>
      <c r="W82" s="12">
        <f>I82*E82/100</f>
        <v>17.600000000000001</v>
      </c>
      <c r="X82" s="11">
        <v>2</v>
      </c>
      <c r="Y82" s="15" t="s">
        <v>118</v>
      </c>
    </row>
    <row r="83" spans="1:25" s="5" customFormat="1" x14ac:dyDescent="0.3">
      <c r="A83" s="6" t="s">
        <v>32</v>
      </c>
      <c r="B83" s="7" t="s">
        <v>128</v>
      </c>
      <c r="C83" s="18" t="s">
        <v>36</v>
      </c>
      <c r="D83" s="6">
        <v>1800</v>
      </c>
      <c r="E83" s="6">
        <v>600</v>
      </c>
      <c r="F83" s="6">
        <v>9</v>
      </c>
      <c r="G83" s="6">
        <v>0</v>
      </c>
      <c r="H83" s="6">
        <v>0</v>
      </c>
      <c r="I83" s="6">
        <v>12</v>
      </c>
      <c r="J83" s="6">
        <v>4</v>
      </c>
      <c r="K83" s="6">
        <v>67</v>
      </c>
      <c r="L83" s="6">
        <v>282</v>
      </c>
      <c r="N83" s="11">
        <v>3</v>
      </c>
      <c r="O83" s="11">
        <v>2</v>
      </c>
      <c r="P83" s="12">
        <f t="shared" si="40"/>
        <v>16.25</v>
      </c>
      <c r="Q83" s="11">
        <v>15</v>
      </c>
      <c r="R83" s="14">
        <f t="shared" si="41"/>
        <v>0</v>
      </c>
      <c r="S83" s="11">
        <v>1</v>
      </c>
      <c r="T83" s="11">
        <v>1</v>
      </c>
      <c r="U83" s="9">
        <f t="shared" si="42"/>
        <v>5.67</v>
      </c>
      <c r="V83" s="11">
        <v>5</v>
      </c>
      <c r="W83" s="12">
        <f>I83*E83/1000</f>
        <v>7.2</v>
      </c>
      <c r="X83" s="11">
        <v>4</v>
      </c>
      <c r="Y83" s="15" t="s">
        <v>124</v>
      </c>
    </row>
    <row r="84" spans="1:25" s="5" customFormat="1" x14ac:dyDescent="0.3">
      <c r="A84" s="6" t="s">
        <v>44</v>
      </c>
      <c r="B84" s="7" t="s">
        <v>129</v>
      </c>
      <c r="C84" s="20" t="s">
        <v>110</v>
      </c>
      <c r="D84" s="6">
        <v>2200</v>
      </c>
      <c r="E84" s="6">
        <v>800</v>
      </c>
      <c r="F84" s="6">
        <v>22</v>
      </c>
      <c r="G84" s="6">
        <v>10</v>
      </c>
      <c r="H84" s="6">
        <v>80</v>
      </c>
      <c r="I84" s="6">
        <v>20</v>
      </c>
      <c r="J84" s="6">
        <v>4</v>
      </c>
      <c r="K84" s="6">
        <v>40</v>
      </c>
      <c r="L84" s="6">
        <v>200</v>
      </c>
      <c r="N84" s="11">
        <v>3</v>
      </c>
      <c r="O84" s="11">
        <v>3</v>
      </c>
      <c r="P84" s="12">
        <f t="shared" si="40"/>
        <v>32.5</v>
      </c>
      <c r="Q84" s="11">
        <v>33</v>
      </c>
      <c r="R84" s="14">
        <f t="shared" si="41"/>
        <v>5.333333333333333</v>
      </c>
      <c r="S84" s="11">
        <v>5</v>
      </c>
      <c r="T84" s="11">
        <v>5</v>
      </c>
      <c r="U84" s="9">
        <f t="shared" si="42"/>
        <v>3.5</v>
      </c>
      <c r="V84" s="11">
        <v>4</v>
      </c>
      <c r="W84" s="12">
        <f>I84*E84/1000</f>
        <v>16</v>
      </c>
      <c r="X84" s="11">
        <v>5</v>
      </c>
      <c r="Y84" s="15" t="s">
        <v>124</v>
      </c>
    </row>
    <row r="86" spans="1:25" x14ac:dyDescent="0.3">
      <c r="A86" s="6"/>
      <c r="B86" s="31"/>
      <c r="C86" s="31"/>
      <c r="D86" s="6"/>
      <c r="E86" s="6"/>
      <c r="F86" s="6"/>
      <c r="G86" s="6"/>
      <c r="H86" s="6"/>
      <c r="I86" s="6"/>
      <c r="J86" s="6"/>
      <c r="K86" s="6"/>
      <c r="L86" s="6"/>
      <c r="M86" s="5"/>
      <c r="N86" s="11"/>
      <c r="O86" s="11"/>
      <c r="P86" s="12"/>
      <c r="Q86" s="11"/>
      <c r="R86" s="11"/>
      <c r="S86" s="11"/>
      <c r="T86" s="11"/>
      <c r="U86" s="11"/>
      <c r="V86" s="11"/>
      <c r="W86" s="11"/>
      <c r="X86" s="11"/>
      <c r="Y86" s="15"/>
    </row>
    <row r="87" spans="1:25" x14ac:dyDescent="0.3">
      <c r="A87" t="s">
        <v>130</v>
      </c>
      <c r="D87" s="28" t="s">
        <v>90</v>
      </c>
    </row>
    <row r="88" spans="1:25" s="5" customFormat="1" ht="28.8" x14ac:dyDescent="0.3">
      <c r="A88" s="6" t="s">
        <v>44</v>
      </c>
      <c r="B88" s="7" t="s">
        <v>131</v>
      </c>
      <c r="C88" s="7" t="s">
        <v>127</v>
      </c>
      <c r="D88" s="16">
        <v>3000</v>
      </c>
      <c r="E88" s="6">
        <v>20</v>
      </c>
      <c r="F88" s="6">
        <v>7.4</v>
      </c>
      <c r="G88" s="6">
        <v>0</v>
      </c>
      <c r="H88" s="6">
        <v>0</v>
      </c>
      <c r="I88" s="6">
        <v>88</v>
      </c>
      <c r="J88" s="6">
        <v>1</v>
      </c>
      <c r="K88" s="6">
        <v>0</v>
      </c>
      <c r="L88" s="6">
        <v>0</v>
      </c>
      <c r="N88" s="11">
        <v>2</v>
      </c>
      <c r="O88" s="11">
        <v>3</v>
      </c>
      <c r="P88" s="12">
        <f t="shared" ref="P88:P93" si="43">5+F88*3/2.4</f>
        <v>14.250000000000002</v>
      </c>
      <c r="Q88" s="11">
        <v>15</v>
      </c>
      <c r="R88" s="14">
        <f t="shared" ref="R88:R93" si="44">H88/15</f>
        <v>0</v>
      </c>
      <c r="S88" s="11">
        <v>0</v>
      </c>
      <c r="T88" s="11">
        <v>0</v>
      </c>
      <c r="U88" s="9">
        <f t="shared" ref="U88:U93" si="45">(K88-10)/20+L88/100</f>
        <v>-0.5</v>
      </c>
      <c r="V88" s="11">
        <v>1</v>
      </c>
      <c r="W88" s="12">
        <f t="shared" ref="W88:W93" si="46">I88/3.5</f>
        <v>25.142857142857142</v>
      </c>
      <c r="X88" s="11">
        <v>8</v>
      </c>
      <c r="Y88" s="15" t="s">
        <v>132</v>
      </c>
    </row>
    <row r="89" spans="1:25" x14ac:dyDescent="0.3">
      <c r="A89" s="6" t="s">
        <v>44</v>
      </c>
      <c r="B89" s="31" t="s">
        <v>133</v>
      </c>
      <c r="C89" s="31"/>
      <c r="D89" s="6">
        <v>300</v>
      </c>
      <c r="E89" s="6">
        <v>13</v>
      </c>
      <c r="F89" s="6">
        <v>0.3</v>
      </c>
      <c r="G89" s="6">
        <v>0</v>
      </c>
      <c r="H89" s="6">
        <v>0</v>
      </c>
      <c r="I89" s="6">
        <v>37</v>
      </c>
      <c r="J89" s="6">
        <v>1</v>
      </c>
      <c r="K89" s="6">
        <v>0</v>
      </c>
      <c r="L89" s="6">
        <v>0</v>
      </c>
      <c r="M89" s="5"/>
      <c r="N89" s="11">
        <v>1</v>
      </c>
      <c r="O89" s="11"/>
      <c r="P89" s="12">
        <f t="shared" si="43"/>
        <v>5.375</v>
      </c>
      <c r="Q89" s="13"/>
      <c r="R89" s="14">
        <f t="shared" si="44"/>
        <v>0</v>
      </c>
      <c r="S89" s="11"/>
      <c r="T89" s="11"/>
      <c r="U89" s="9">
        <f t="shared" si="45"/>
        <v>-0.5</v>
      </c>
      <c r="V89" s="11"/>
      <c r="W89" s="12">
        <f t="shared" si="46"/>
        <v>10.571428571428571</v>
      </c>
      <c r="X89" s="11"/>
      <c r="Y89" s="15"/>
    </row>
    <row r="90" spans="1:25" ht="57.6" x14ac:dyDescent="0.3">
      <c r="A90" s="6" t="s">
        <v>44</v>
      </c>
      <c r="B90" s="7" t="s">
        <v>134</v>
      </c>
      <c r="C90" s="18" t="s">
        <v>135</v>
      </c>
      <c r="D90" s="16">
        <v>1500</v>
      </c>
      <c r="E90" s="6">
        <v>13</v>
      </c>
      <c r="F90" s="6">
        <v>0.8</v>
      </c>
      <c r="G90" s="6">
        <v>0</v>
      </c>
      <c r="H90" s="6">
        <v>0</v>
      </c>
      <c r="I90" s="6">
        <v>50</v>
      </c>
      <c r="J90" s="6">
        <v>1</v>
      </c>
      <c r="K90" s="6">
        <v>0</v>
      </c>
      <c r="L90" s="6">
        <v>0</v>
      </c>
      <c r="M90" s="5"/>
      <c r="N90" s="11">
        <v>1</v>
      </c>
      <c r="O90" s="11">
        <v>2</v>
      </c>
      <c r="P90" s="12">
        <f t="shared" si="43"/>
        <v>6</v>
      </c>
      <c r="Q90" s="11">
        <v>12</v>
      </c>
      <c r="R90" s="14">
        <f t="shared" si="44"/>
        <v>0</v>
      </c>
      <c r="S90" s="11">
        <v>0</v>
      </c>
      <c r="T90" s="11">
        <v>0</v>
      </c>
      <c r="U90" s="9">
        <f t="shared" si="45"/>
        <v>-0.5</v>
      </c>
      <c r="V90" s="11">
        <v>1</v>
      </c>
      <c r="W90" s="12">
        <f t="shared" si="46"/>
        <v>14.285714285714286</v>
      </c>
      <c r="X90" s="11">
        <v>5</v>
      </c>
      <c r="Y90" s="15" t="s">
        <v>136</v>
      </c>
    </row>
    <row r="91" spans="1:25" x14ac:dyDescent="0.3">
      <c r="A91" s="6" t="s">
        <v>65</v>
      </c>
      <c r="B91" s="7" t="s">
        <v>137</v>
      </c>
      <c r="C91" s="7" t="s">
        <v>120</v>
      </c>
      <c r="D91" s="16">
        <v>2000</v>
      </c>
      <c r="E91" s="6">
        <v>20</v>
      </c>
      <c r="F91" s="6">
        <v>3.6</v>
      </c>
      <c r="G91" s="6">
        <v>0</v>
      </c>
      <c r="H91" s="6">
        <v>0</v>
      </c>
      <c r="I91" s="6">
        <v>76</v>
      </c>
      <c r="J91" s="6">
        <v>1</v>
      </c>
      <c r="K91" s="6">
        <v>0</v>
      </c>
      <c r="L91" s="6">
        <v>0</v>
      </c>
      <c r="M91" s="5"/>
      <c r="N91" s="11">
        <v>2</v>
      </c>
      <c r="O91" s="11">
        <v>3</v>
      </c>
      <c r="P91" s="12">
        <f t="shared" si="43"/>
        <v>9.5</v>
      </c>
      <c r="Q91" s="11">
        <v>15</v>
      </c>
      <c r="R91" s="14">
        <f t="shared" si="44"/>
        <v>0</v>
      </c>
      <c r="S91" s="11">
        <v>0</v>
      </c>
      <c r="T91" s="11">
        <v>0</v>
      </c>
      <c r="U91" s="9">
        <f t="shared" si="45"/>
        <v>-0.5</v>
      </c>
      <c r="V91" s="11">
        <v>1</v>
      </c>
      <c r="W91" s="12">
        <f t="shared" si="46"/>
        <v>21.714285714285715</v>
      </c>
      <c r="X91" s="11">
        <v>7</v>
      </c>
      <c r="Y91" s="15" t="s">
        <v>138</v>
      </c>
    </row>
    <row r="92" spans="1:25" ht="57.6" x14ac:dyDescent="0.3">
      <c r="A92" s="6" t="s">
        <v>65</v>
      </c>
      <c r="B92" s="7" t="s">
        <v>139</v>
      </c>
      <c r="C92" s="7" t="s">
        <v>140</v>
      </c>
      <c r="D92" s="6">
        <v>1600</v>
      </c>
      <c r="E92" s="6">
        <v>20</v>
      </c>
      <c r="F92" s="6">
        <v>0.5</v>
      </c>
      <c r="G92" s="6">
        <v>0</v>
      </c>
      <c r="H92" s="6">
        <v>0</v>
      </c>
      <c r="I92" s="6">
        <v>45</v>
      </c>
      <c r="J92" s="6">
        <v>1</v>
      </c>
      <c r="K92" s="6">
        <v>0</v>
      </c>
      <c r="L92" s="6">
        <v>0</v>
      </c>
      <c r="M92" s="5"/>
      <c r="N92" s="11">
        <v>1</v>
      </c>
      <c r="O92" s="11">
        <v>2</v>
      </c>
      <c r="P92" s="12">
        <f t="shared" si="43"/>
        <v>5.625</v>
      </c>
      <c r="Q92" s="11">
        <v>10</v>
      </c>
      <c r="R92" s="14">
        <f t="shared" si="44"/>
        <v>0</v>
      </c>
      <c r="S92" s="11">
        <v>0</v>
      </c>
      <c r="T92" s="11">
        <v>0</v>
      </c>
      <c r="U92" s="9">
        <f t="shared" si="45"/>
        <v>-0.5</v>
      </c>
      <c r="V92" s="11">
        <v>1</v>
      </c>
      <c r="W92" s="12">
        <f t="shared" si="46"/>
        <v>12.857142857142858</v>
      </c>
      <c r="X92" s="11">
        <v>4</v>
      </c>
      <c r="Y92" s="15" t="s">
        <v>136</v>
      </c>
    </row>
    <row r="93" spans="1:25" ht="57.6" x14ac:dyDescent="0.3">
      <c r="A93" s="6" t="s">
        <v>65</v>
      </c>
      <c r="B93" s="32" t="s">
        <v>141</v>
      </c>
      <c r="C93" s="18" t="s">
        <v>142</v>
      </c>
      <c r="D93" s="16">
        <v>3000</v>
      </c>
      <c r="E93" s="6">
        <v>10</v>
      </c>
      <c r="F93" s="6">
        <v>1.3</v>
      </c>
      <c r="G93" s="6">
        <v>0</v>
      </c>
      <c r="H93" s="6">
        <v>0</v>
      </c>
      <c r="I93" s="6">
        <v>57</v>
      </c>
      <c r="J93" s="6">
        <v>1</v>
      </c>
      <c r="K93" s="6">
        <v>0</v>
      </c>
      <c r="L93" s="6">
        <v>0</v>
      </c>
      <c r="M93" s="5"/>
      <c r="N93" s="11">
        <v>2</v>
      </c>
      <c r="O93" s="11">
        <v>4</v>
      </c>
      <c r="P93" s="12">
        <f t="shared" si="43"/>
        <v>6.625</v>
      </c>
      <c r="Q93" s="11">
        <v>11</v>
      </c>
      <c r="R93" s="14">
        <f t="shared" si="44"/>
        <v>0</v>
      </c>
      <c r="S93" s="11">
        <v>0</v>
      </c>
      <c r="T93" s="11">
        <v>0</v>
      </c>
      <c r="U93" s="9">
        <f t="shared" si="45"/>
        <v>-0.5</v>
      </c>
      <c r="V93" s="11">
        <v>1</v>
      </c>
      <c r="W93" s="12">
        <f t="shared" si="46"/>
        <v>16.285714285714285</v>
      </c>
      <c r="X93" s="11">
        <v>5</v>
      </c>
      <c r="Y93" s="15" t="s">
        <v>136</v>
      </c>
    </row>
    <row r="95" spans="1:25" x14ac:dyDescent="0.3">
      <c r="A95" t="s">
        <v>143</v>
      </c>
    </row>
    <row r="96" spans="1:25" s="5" customFormat="1" x14ac:dyDescent="0.3">
      <c r="A96" s="6" t="s">
        <v>32</v>
      </c>
      <c r="B96" s="7" t="s">
        <v>144</v>
      </c>
      <c r="C96" s="18" t="s">
        <v>70</v>
      </c>
      <c r="D96" s="6">
        <v>20000</v>
      </c>
      <c r="E96" s="6">
        <v>2</v>
      </c>
      <c r="F96" s="6">
        <v>27</v>
      </c>
      <c r="G96" s="6">
        <v>12</v>
      </c>
      <c r="H96" s="6">
        <v>50</v>
      </c>
      <c r="I96" s="6">
        <v>155</v>
      </c>
      <c r="J96" s="6">
        <v>1</v>
      </c>
      <c r="K96" s="6">
        <v>39</v>
      </c>
      <c r="L96" s="6">
        <v>230</v>
      </c>
      <c r="N96" s="11">
        <v>7</v>
      </c>
      <c r="O96" s="11"/>
      <c r="Q96" s="11"/>
      <c r="R96" s="11"/>
      <c r="S96" s="11"/>
      <c r="T96" s="11"/>
      <c r="U96" s="11"/>
      <c r="V96" s="11"/>
      <c r="W96" s="11"/>
      <c r="X96" s="11"/>
      <c r="Y96" s="33"/>
    </row>
    <row r="97" spans="1:25" x14ac:dyDescent="0.3">
      <c r="B97" s="34"/>
      <c r="C97" s="34"/>
    </row>
    <row r="99" spans="1:25" x14ac:dyDescent="0.3">
      <c r="A99" t="s">
        <v>145</v>
      </c>
    </row>
    <row r="100" spans="1:25" ht="28.8" x14ac:dyDescent="0.3">
      <c r="A100" s="6" t="s">
        <v>65</v>
      </c>
      <c r="B100" s="24" t="s">
        <v>146</v>
      </c>
      <c r="C100" s="18" t="s">
        <v>36</v>
      </c>
      <c r="D100" s="6">
        <v>12000</v>
      </c>
      <c r="E100" s="6">
        <v>5</v>
      </c>
      <c r="F100" s="6">
        <v>30</v>
      </c>
      <c r="G100" s="6">
        <v>10</v>
      </c>
      <c r="H100" s="6">
        <v>45</v>
      </c>
      <c r="I100" s="6">
        <v>122</v>
      </c>
      <c r="J100" s="6">
        <v>1</v>
      </c>
      <c r="K100" s="6">
        <v>55</v>
      </c>
      <c r="L100" s="6">
        <v>280</v>
      </c>
      <c r="M100" s="35">
        <f t="shared" ref="M100:M113" si="47">D100/3000</f>
        <v>4</v>
      </c>
      <c r="N100" s="11">
        <v>4</v>
      </c>
      <c r="O100" s="11">
        <v>5</v>
      </c>
      <c r="P100" s="36">
        <f t="shared" ref="P100:P113" si="48">5+F100*3/2.4</f>
        <v>42.5</v>
      </c>
      <c r="Q100" s="13">
        <v>80</v>
      </c>
      <c r="R100" s="35">
        <f t="shared" ref="R100:R113" si="49">H100/15</f>
        <v>3</v>
      </c>
      <c r="S100" s="11">
        <v>3</v>
      </c>
      <c r="T100" s="11">
        <v>3</v>
      </c>
      <c r="U100" s="37">
        <f t="shared" ref="U100:U113" si="50">(K100-10)/20+L100/100</f>
        <v>5.05</v>
      </c>
      <c r="V100" s="11">
        <v>5</v>
      </c>
      <c r="W100" s="36">
        <f t="shared" ref="W100:W113" si="51">I100/10</f>
        <v>12.2</v>
      </c>
      <c r="X100" s="13">
        <v>15</v>
      </c>
      <c r="Y100" s="15" t="s">
        <v>147</v>
      </c>
    </row>
    <row r="101" spans="1:25" ht="28.8" x14ac:dyDescent="0.3">
      <c r="A101" s="6" t="s">
        <v>65</v>
      </c>
      <c r="B101" s="24" t="s">
        <v>148</v>
      </c>
      <c r="C101" s="20" t="s">
        <v>149</v>
      </c>
      <c r="D101" s="6">
        <v>17230</v>
      </c>
      <c r="E101" s="6">
        <v>3</v>
      </c>
      <c r="F101" s="6">
        <v>45</v>
      </c>
      <c r="G101" s="6">
        <v>20</v>
      </c>
      <c r="H101" s="6">
        <v>75</v>
      </c>
      <c r="I101" s="6">
        <v>152</v>
      </c>
      <c r="J101" s="6">
        <v>1</v>
      </c>
      <c r="K101" s="6">
        <v>43</v>
      </c>
      <c r="L101" s="6">
        <v>240</v>
      </c>
      <c r="M101" s="35">
        <f t="shared" si="47"/>
        <v>5.7433333333333332</v>
      </c>
      <c r="N101" s="11">
        <v>6</v>
      </c>
      <c r="O101" s="11">
        <v>6</v>
      </c>
      <c r="P101" s="36">
        <f t="shared" si="48"/>
        <v>61.25</v>
      </c>
      <c r="Q101" s="13">
        <v>80</v>
      </c>
      <c r="R101" s="35">
        <f t="shared" si="49"/>
        <v>5</v>
      </c>
      <c r="S101" s="11">
        <v>5</v>
      </c>
      <c r="T101" s="11">
        <v>5</v>
      </c>
      <c r="U101" s="37">
        <f t="shared" si="50"/>
        <v>4.05</v>
      </c>
      <c r="V101" s="11">
        <v>4</v>
      </c>
      <c r="W101" s="36">
        <f t="shared" si="51"/>
        <v>15.2</v>
      </c>
      <c r="X101" s="13">
        <v>15</v>
      </c>
      <c r="Y101" s="15" t="s">
        <v>147</v>
      </c>
    </row>
    <row r="102" spans="1:25" ht="86.4" x14ac:dyDescent="0.3">
      <c r="A102" s="6" t="s">
        <v>65</v>
      </c>
      <c r="B102" s="7" t="s">
        <v>150</v>
      </c>
      <c r="C102" s="18" t="s">
        <v>123</v>
      </c>
      <c r="D102" s="6">
        <v>12400</v>
      </c>
      <c r="E102" s="6">
        <v>2</v>
      </c>
      <c r="F102" s="6">
        <v>52</v>
      </c>
      <c r="G102" s="6">
        <v>60</v>
      </c>
      <c r="H102" s="6">
        <v>110</v>
      </c>
      <c r="I102" s="6">
        <v>152</v>
      </c>
      <c r="J102" s="6">
        <v>1</v>
      </c>
      <c r="K102" s="6">
        <v>28</v>
      </c>
      <c r="L102" s="6">
        <v>140</v>
      </c>
      <c r="M102" s="35">
        <f t="shared" si="47"/>
        <v>4.1333333333333337</v>
      </c>
      <c r="N102" s="11">
        <v>4</v>
      </c>
      <c r="O102" s="11">
        <v>6</v>
      </c>
      <c r="P102" s="36">
        <f t="shared" si="48"/>
        <v>70</v>
      </c>
      <c r="Q102" s="13">
        <v>80</v>
      </c>
      <c r="R102" s="35">
        <f t="shared" si="49"/>
        <v>7.333333333333333</v>
      </c>
      <c r="S102" s="11">
        <v>7</v>
      </c>
      <c r="T102" s="11">
        <v>7</v>
      </c>
      <c r="U102" s="37">
        <f t="shared" si="50"/>
        <v>2.2999999999999998</v>
      </c>
      <c r="V102" s="11">
        <v>3</v>
      </c>
      <c r="W102" s="36">
        <f t="shared" si="51"/>
        <v>15.2</v>
      </c>
      <c r="X102" s="13">
        <v>15</v>
      </c>
      <c r="Y102" s="15" t="s">
        <v>151</v>
      </c>
    </row>
    <row r="103" spans="1:25" s="5" customFormat="1" ht="28.8" x14ac:dyDescent="0.3">
      <c r="A103" s="6" t="s">
        <v>44</v>
      </c>
      <c r="B103" s="23" t="s">
        <v>152</v>
      </c>
      <c r="C103" s="22">
        <v>1940</v>
      </c>
      <c r="D103" s="6">
        <v>4700</v>
      </c>
      <c r="E103" s="6">
        <v>2</v>
      </c>
      <c r="F103" s="6">
        <v>8.5</v>
      </c>
      <c r="G103" s="6">
        <v>5</v>
      </c>
      <c r="H103" s="6">
        <v>15</v>
      </c>
      <c r="I103" s="6">
        <v>150</v>
      </c>
      <c r="J103" s="6">
        <v>1</v>
      </c>
      <c r="K103" s="6">
        <v>40</v>
      </c>
      <c r="L103" s="8">
        <v>140</v>
      </c>
      <c r="M103" s="35">
        <f t="shared" si="47"/>
        <v>1.5666666666666667</v>
      </c>
      <c r="N103" s="11">
        <v>2</v>
      </c>
      <c r="O103" s="11">
        <v>3</v>
      </c>
      <c r="P103" s="36">
        <f t="shared" si="48"/>
        <v>15.625</v>
      </c>
      <c r="Q103" s="13">
        <v>25</v>
      </c>
      <c r="R103" s="35">
        <f t="shared" si="49"/>
        <v>1</v>
      </c>
      <c r="S103" s="11">
        <v>1</v>
      </c>
      <c r="T103" s="11">
        <v>1</v>
      </c>
      <c r="U103" s="37">
        <f t="shared" si="50"/>
        <v>2.9</v>
      </c>
      <c r="V103" s="11">
        <v>3</v>
      </c>
      <c r="W103" s="36">
        <f t="shared" si="51"/>
        <v>15</v>
      </c>
      <c r="X103" s="13">
        <v>15</v>
      </c>
      <c r="Y103" s="15" t="s">
        <v>147</v>
      </c>
    </row>
    <row r="104" spans="1:25" s="5" customFormat="1" ht="28.8" x14ac:dyDescent="0.3">
      <c r="A104" s="6" t="s">
        <v>44</v>
      </c>
      <c r="B104" s="23" t="s">
        <v>153</v>
      </c>
      <c r="C104" s="22">
        <v>1941</v>
      </c>
      <c r="D104" s="6">
        <v>4700</v>
      </c>
      <c r="E104" s="6">
        <v>2</v>
      </c>
      <c r="F104" s="6">
        <v>11</v>
      </c>
      <c r="G104" s="6">
        <v>5</v>
      </c>
      <c r="H104" s="6">
        <v>30</v>
      </c>
      <c r="I104" s="6">
        <v>150</v>
      </c>
      <c r="J104" s="6">
        <v>1</v>
      </c>
      <c r="K104" s="6">
        <v>40</v>
      </c>
      <c r="L104" s="8">
        <v>190</v>
      </c>
      <c r="M104" s="35">
        <f t="shared" si="47"/>
        <v>1.5666666666666667</v>
      </c>
      <c r="N104" s="11">
        <v>2</v>
      </c>
      <c r="O104" s="11">
        <v>4</v>
      </c>
      <c r="P104" s="36">
        <f t="shared" si="48"/>
        <v>18.75</v>
      </c>
      <c r="Q104" s="13">
        <v>25</v>
      </c>
      <c r="R104" s="35">
        <f t="shared" si="49"/>
        <v>2</v>
      </c>
      <c r="S104" s="11">
        <v>2</v>
      </c>
      <c r="T104" s="11">
        <v>2</v>
      </c>
      <c r="U104" s="37">
        <f t="shared" si="50"/>
        <v>3.4</v>
      </c>
      <c r="V104" s="11">
        <v>4</v>
      </c>
      <c r="W104" s="36">
        <f t="shared" si="51"/>
        <v>15</v>
      </c>
      <c r="X104" s="13">
        <v>15</v>
      </c>
      <c r="Y104" s="15" t="s">
        <v>147</v>
      </c>
    </row>
    <row r="105" spans="1:25" s="5" customFormat="1" ht="28.8" x14ac:dyDescent="0.3">
      <c r="A105" s="6" t="s">
        <v>44</v>
      </c>
      <c r="B105" s="23" t="s">
        <v>154</v>
      </c>
      <c r="C105" s="21" t="s">
        <v>84</v>
      </c>
      <c r="D105" s="6">
        <v>4700</v>
      </c>
      <c r="E105" s="6">
        <v>2</v>
      </c>
      <c r="F105" s="6">
        <v>11</v>
      </c>
      <c r="G105" s="6">
        <v>10</v>
      </c>
      <c r="H105" s="6">
        <v>15</v>
      </c>
      <c r="I105" s="6">
        <v>150</v>
      </c>
      <c r="J105" s="6">
        <v>1</v>
      </c>
      <c r="K105" s="6">
        <v>35</v>
      </c>
      <c r="L105" s="8">
        <v>190</v>
      </c>
      <c r="M105" s="35">
        <f t="shared" si="47"/>
        <v>1.5666666666666667</v>
      </c>
      <c r="N105" s="11">
        <v>2</v>
      </c>
      <c r="O105" s="11">
        <v>3</v>
      </c>
      <c r="P105" s="36">
        <f t="shared" si="48"/>
        <v>18.75</v>
      </c>
      <c r="Q105" s="13">
        <v>25</v>
      </c>
      <c r="R105" s="35">
        <f t="shared" si="49"/>
        <v>1</v>
      </c>
      <c r="S105" s="11">
        <v>1</v>
      </c>
      <c r="T105" s="11">
        <v>1</v>
      </c>
      <c r="U105" s="37">
        <f t="shared" si="50"/>
        <v>3.15</v>
      </c>
      <c r="V105" s="11">
        <v>3</v>
      </c>
      <c r="W105" s="36">
        <f t="shared" si="51"/>
        <v>15</v>
      </c>
      <c r="X105" s="13">
        <v>15</v>
      </c>
      <c r="Y105" s="15" t="s">
        <v>147</v>
      </c>
    </row>
    <row r="106" spans="1:25" s="5" customFormat="1" ht="28.8" x14ac:dyDescent="0.3">
      <c r="A106" s="6" t="s">
        <v>44</v>
      </c>
      <c r="B106" s="23" t="s">
        <v>155</v>
      </c>
      <c r="C106" s="21" t="s">
        <v>84</v>
      </c>
      <c r="D106" s="6">
        <v>11000</v>
      </c>
      <c r="E106" s="6">
        <v>1</v>
      </c>
      <c r="F106" s="6">
        <v>11</v>
      </c>
      <c r="G106" s="6">
        <v>5</v>
      </c>
      <c r="H106" s="6">
        <v>30</v>
      </c>
      <c r="I106" s="6">
        <v>105</v>
      </c>
      <c r="J106" s="6">
        <v>1</v>
      </c>
      <c r="K106" s="6">
        <v>40</v>
      </c>
      <c r="L106" s="8">
        <v>220</v>
      </c>
      <c r="M106" s="35">
        <f t="shared" si="47"/>
        <v>3.6666666666666665</v>
      </c>
      <c r="N106" s="11">
        <v>4</v>
      </c>
      <c r="O106" s="11">
        <v>3</v>
      </c>
      <c r="P106" s="36">
        <f t="shared" si="48"/>
        <v>18.75</v>
      </c>
      <c r="Q106" s="13">
        <v>25</v>
      </c>
      <c r="R106" s="35">
        <f t="shared" si="49"/>
        <v>2</v>
      </c>
      <c r="S106" s="11">
        <v>2</v>
      </c>
      <c r="T106" s="11">
        <v>2</v>
      </c>
      <c r="U106" s="37">
        <f t="shared" si="50"/>
        <v>3.7</v>
      </c>
      <c r="V106" s="11">
        <v>4</v>
      </c>
      <c r="W106" s="36">
        <f t="shared" si="51"/>
        <v>10.5</v>
      </c>
      <c r="X106" s="13">
        <v>15</v>
      </c>
      <c r="Y106" s="15" t="s">
        <v>147</v>
      </c>
    </row>
    <row r="107" spans="1:25" s="5" customFormat="1" ht="28.8" x14ac:dyDescent="0.3">
      <c r="A107" s="6" t="s">
        <v>44</v>
      </c>
      <c r="B107" s="23" t="s">
        <v>156</v>
      </c>
      <c r="C107" s="22" t="s">
        <v>57</v>
      </c>
      <c r="D107" s="6">
        <v>11000</v>
      </c>
      <c r="E107" s="6">
        <v>4</v>
      </c>
      <c r="F107" s="6">
        <v>24</v>
      </c>
      <c r="G107" s="6">
        <v>16</v>
      </c>
      <c r="H107" s="6">
        <v>50</v>
      </c>
      <c r="I107" s="6">
        <v>105</v>
      </c>
      <c r="J107" s="6">
        <v>1</v>
      </c>
      <c r="K107" s="6">
        <v>40</v>
      </c>
      <c r="L107" s="8">
        <v>155</v>
      </c>
      <c r="M107" s="35">
        <f t="shared" si="47"/>
        <v>3.6666666666666665</v>
      </c>
      <c r="N107" s="11">
        <v>4</v>
      </c>
      <c r="O107" s="11">
        <v>3</v>
      </c>
      <c r="P107" s="36">
        <f t="shared" si="48"/>
        <v>35</v>
      </c>
      <c r="Q107" s="13">
        <v>25</v>
      </c>
      <c r="R107" s="35">
        <f t="shared" si="49"/>
        <v>3.3333333333333335</v>
      </c>
      <c r="S107" s="11">
        <v>3</v>
      </c>
      <c r="T107" s="11">
        <v>3</v>
      </c>
      <c r="U107" s="37">
        <f t="shared" si="50"/>
        <v>3.05</v>
      </c>
      <c r="V107" s="11">
        <v>3</v>
      </c>
      <c r="W107" s="36">
        <f t="shared" si="51"/>
        <v>10.5</v>
      </c>
      <c r="X107" s="13">
        <v>15</v>
      </c>
      <c r="Y107" s="15" t="s">
        <v>147</v>
      </c>
    </row>
    <row r="108" spans="1:25" ht="86.4" x14ac:dyDescent="0.3">
      <c r="A108" s="6" t="s">
        <v>44</v>
      </c>
      <c r="B108" s="7" t="s">
        <v>157</v>
      </c>
      <c r="C108" s="20" t="s">
        <v>59</v>
      </c>
      <c r="D108" s="6">
        <v>13000</v>
      </c>
      <c r="E108" s="6">
        <v>2</v>
      </c>
      <c r="F108" s="6">
        <v>24</v>
      </c>
      <c r="G108" s="6">
        <v>10</v>
      </c>
      <c r="H108" s="6">
        <v>30</v>
      </c>
      <c r="I108" s="6">
        <v>150</v>
      </c>
      <c r="J108" s="6">
        <v>1</v>
      </c>
      <c r="K108" s="6">
        <v>42</v>
      </c>
      <c r="L108" s="6">
        <v>215</v>
      </c>
      <c r="M108" s="35">
        <f t="shared" si="47"/>
        <v>4.333333333333333</v>
      </c>
      <c r="N108" s="11">
        <v>5</v>
      </c>
      <c r="O108" s="11">
        <v>5</v>
      </c>
      <c r="P108" s="36">
        <f t="shared" si="48"/>
        <v>35</v>
      </c>
      <c r="Q108" s="13">
        <v>25</v>
      </c>
      <c r="R108" s="35">
        <f t="shared" si="49"/>
        <v>2</v>
      </c>
      <c r="S108" s="11">
        <v>2</v>
      </c>
      <c r="T108" s="11">
        <v>2</v>
      </c>
      <c r="U108" s="37">
        <f t="shared" si="50"/>
        <v>3.75</v>
      </c>
      <c r="V108" s="11">
        <v>4</v>
      </c>
      <c r="W108" s="36">
        <f t="shared" si="51"/>
        <v>15</v>
      </c>
      <c r="X108" s="13">
        <v>15</v>
      </c>
      <c r="Y108" s="15" t="s">
        <v>151</v>
      </c>
    </row>
    <row r="109" spans="1:25" s="5" customFormat="1" ht="28.8" x14ac:dyDescent="0.3">
      <c r="A109" s="6" t="s">
        <v>44</v>
      </c>
      <c r="B109" s="23" t="s">
        <v>158</v>
      </c>
      <c r="C109" s="21" t="s">
        <v>59</v>
      </c>
      <c r="D109" s="6">
        <v>8000</v>
      </c>
      <c r="E109" s="6">
        <v>1</v>
      </c>
      <c r="F109" s="6">
        <v>28.2</v>
      </c>
      <c r="G109" s="6">
        <v>50</v>
      </c>
      <c r="H109" s="6">
        <v>100</v>
      </c>
      <c r="I109" s="6">
        <v>150</v>
      </c>
      <c r="J109" s="6">
        <v>1</v>
      </c>
      <c r="K109" s="6">
        <v>40</v>
      </c>
      <c r="L109" s="8">
        <v>210</v>
      </c>
      <c r="M109" s="35">
        <f t="shared" si="47"/>
        <v>2.6666666666666665</v>
      </c>
      <c r="N109" s="11">
        <v>3</v>
      </c>
      <c r="O109" s="11">
        <v>3</v>
      </c>
      <c r="P109" s="36">
        <f t="shared" si="48"/>
        <v>40.25</v>
      </c>
      <c r="Q109" s="13">
        <v>25</v>
      </c>
      <c r="R109" s="35">
        <f t="shared" si="49"/>
        <v>6.666666666666667</v>
      </c>
      <c r="S109" s="11">
        <v>7</v>
      </c>
      <c r="T109" s="11">
        <v>7</v>
      </c>
      <c r="U109" s="37">
        <f t="shared" si="50"/>
        <v>3.6</v>
      </c>
      <c r="V109" s="11">
        <v>4</v>
      </c>
      <c r="W109" s="36">
        <f t="shared" si="51"/>
        <v>15</v>
      </c>
      <c r="X109" s="13">
        <v>15</v>
      </c>
      <c r="Y109" s="15" t="s">
        <v>147</v>
      </c>
    </row>
    <row r="110" spans="1:25" ht="43.2" x14ac:dyDescent="0.3">
      <c r="A110" s="6" t="s">
        <v>44</v>
      </c>
      <c r="B110" s="7" t="s">
        <v>159</v>
      </c>
      <c r="C110" s="20" t="s">
        <v>59</v>
      </c>
      <c r="D110" s="6">
        <v>8000</v>
      </c>
      <c r="E110" s="6">
        <v>2</v>
      </c>
      <c r="F110" s="6">
        <v>68</v>
      </c>
      <c r="G110" s="6">
        <v>62</v>
      </c>
      <c r="H110" s="6">
        <v>150</v>
      </c>
      <c r="I110" s="6">
        <v>380</v>
      </c>
      <c r="J110" s="6">
        <v>1</v>
      </c>
      <c r="K110" s="6">
        <v>40</v>
      </c>
      <c r="L110" s="6">
        <v>120</v>
      </c>
      <c r="M110" s="35">
        <f t="shared" si="47"/>
        <v>2.6666666666666665</v>
      </c>
      <c r="N110" s="11">
        <v>3</v>
      </c>
      <c r="O110" s="11">
        <v>7</v>
      </c>
      <c r="P110" s="36">
        <f t="shared" si="48"/>
        <v>90</v>
      </c>
      <c r="Q110" s="13">
        <v>25</v>
      </c>
      <c r="R110" s="35">
        <f t="shared" si="49"/>
        <v>10</v>
      </c>
      <c r="S110" s="11">
        <v>10</v>
      </c>
      <c r="T110" s="11">
        <v>10</v>
      </c>
      <c r="U110" s="37">
        <f t="shared" si="50"/>
        <v>2.7</v>
      </c>
      <c r="V110" s="11">
        <v>3</v>
      </c>
      <c r="W110" s="36">
        <f t="shared" si="51"/>
        <v>38</v>
      </c>
      <c r="X110" s="13">
        <v>15</v>
      </c>
      <c r="Y110" s="15" t="s">
        <v>160</v>
      </c>
    </row>
    <row r="111" spans="1:25" ht="86.4" x14ac:dyDescent="0.3">
      <c r="A111" s="6" t="s">
        <v>32</v>
      </c>
      <c r="B111" s="31" t="s">
        <v>161</v>
      </c>
      <c r="C111" s="31"/>
      <c r="D111" s="6">
        <v>11000</v>
      </c>
      <c r="E111" s="6">
        <v>4</v>
      </c>
      <c r="F111" s="6">
        <v>10</v>
      </c>
      <c r="G111" s="6">
        <v>6</v>
      </c>
      <c r="H111" s="6">
        <v>13</v>
      </c>
      <c r="I111" s="6">
        <v>105</v>
      </c>
      <c r="J111" s="6">
        <v>1</v>
      </c>
      <c r="K111" s="6">
        <v>72</v>
      </c>
      <c r="L111" s="6">
        <v>320</v>
      </c>
      <c r="M111" s="35">
        <f t="shared" si="47"/>
        <v>3.6666666666666665</v>
      </c>
      <c r="N111" s="11">
        <v>4</v>
      </c>
      <c r="O111" s="11">
        <v>4</v>
      </c>
      <c r="P111" s="36">
        <f t="shared" si="48"/>
        <v>17.5</v>
      </c>
      <c r="Q111" s="13">
        <v>20</v>
      </c>
      <c r="R111" s="35">
        <f t="shared" si="49"/>
        <v>0.8666666666666667</v>
      </c>
      <c r="S111" s="11">
        <v>1</v>
      </c>
      <c r="T111" s="11">
        <v>1</v>
      </c>
      <c r="U111" s="37">
        <f t="shared" si="50"/>
        <v>6.3000000000000007</v>
      </c>
      <c r="V111" s="11">
        <v>5</v>
      </c>
      <c r="W111" s="36">
        <f t="shared" si="51"/>
        <v>10.5</v>
      </c>
      <c r="X111" s="13">
        <v>10</v>
      </c>
      <c r="Y111" s="15" t="s">
        <v>162</v>
      </c>
    </row>
    <row r="112" spans="1:25" ht="86.4" x14ac:dyDescent="0.3">
      <c r="A112" s="6" t="s">
        <v>32</v>
      </c>
      <c r="B112" s="7" t="s">
        <v>163</v>
      </c>
      <c r="C112" s="18" t="s">
        <v>57</v>
      </c>
      <c r="D112" s="6">
        <v>11000</v>
      </c>
      <c r="E112" s="6">
        <v>3</v>
      </c>
      <c r="F112" s="6">
        <v>23</v>
      </c>
      <c r="G112" s="6">
        <v>12</v>
      </c>
      <c r="H112" s="6">
        <v>30</v>
      </c>
      <c r="I112" s="6">
        <v>105</v>
      </c>
      <c r="J112" s="6">
        <v>1</v>
      </c>
      <c r="K112" s="6">
        <v>39</v>
      </c>
      <c r="L112" s="6">
        <v>190</v>
      </c>
      <c r="M112" s="35">
        <f t="shared" si="47"/>
        <v>3.6666666666666665</v>
      </c>
      <c r="N112" s="11">
        <v>4</v>
      </c>
      <c r="O112" s="11">
        <v>4</v>
      </c>
      <c r="P112" s="36">
        <f t="shared" si="48"/>
        <v>33.75</v>
      </c>
      <c r="Q112" s="13">
        <v>25</v>
      </c>
      <c r="R112" s="35">
        <f t="shared" si="49"/>
        <v>2</v>
      </c>
      <c r="S112" s="11">
        <v>2</v>
      </c>
      <c r="T112" s="11">
        <v>2</v>
      </c>
      <c r="U112" s="37">
        <f t="shared" si="50"/>
        <v>3.3499999999999996</v>
      </c>
      <c r="V112" s="11">
        <v>4</v>
      </c>
      <c r="W112" s="36">
        <f t="shared" si="51"/>
        <v>10.5</v>
      </c>
      <c r="X112" s="13">
        <v>10</v>
      </c>
      <c r="Y112" s="15" t="s">
        <v>162</v>
      </c>
    </row>
    <row r="113" spans="1:25" ht="72" x14ac:dyDescent="0.3">
      <c r="A113" s="6" t="s">
        <v>32</v>
      </c>
      <c r="B113" s="31" t="s">
        <v>164</v>
      </c>
      <c r="C113" s="31"/>
      <c r="D113" s="6">
        <v>9600</v>
      </c>
      <c r="E113" s="6">
        <v>2</v>
      </c>
      <c r="F113" s="6">
        <v>15</v>
      </c>
      <c r="G113" s="6">
        <v>10</v>
      </c>
      <c r="H113" s="6">
        <v>44</v>
      </c>
      <c r="I113" s="6">
        <v>75</v>
      </c>
      <c r="J113" s="6">
        <v>1</v>
      </c>
      <c r="K113" s="6">
        <v>58</v>
      </c>
      <c r="L113" s="6">
        <v>160</v>
      </c>
      <c r="M113" s="35">
        <f t="shared" si="47"/>
        <v>3.2</v>
      </c>
      <c r="N113" s="11">
        <v>4</v>
      </c>
      <c r="O113" s="11">
        <v>3</v>
      </c>
      <c r="P113" s="36">
        <f t="shared" si="48"/>
        <v>23.75</v>
      </c>
      <c r="Q113" s="13">
        <v>25</v>
      </c>
      <c r="R113" s="35">
        <f t="shared" si="49"/>
        <v>2.9333333333333331</v>
      </c>
      <c r="S113" s="11">
        <v>3</v>
      </c>
      <c r="T113" s="11">
        <v>2</v>
      </c>
      <c r="U113" s="37">
        <f t="shared" si="50"/>
        <v>4</v>
      </c>
      <c r="V113" s="11">
        <v>4</v>
      </c>
      <c r="W113" s="36">
        <f t="shared" si="51"/>
        <v>7.5</v>
      </c>
      <c r="X113" s="13">
        <v>8</v>
      </c>
      <c r="Y113" s="15" t="s">
        <v>165</v>
      </c>
    </row>
    <row r="114" spans="1:25" x14ac:dyDescent="0.3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</row>
    <row r="115" spans="1:25" x14ac:dyDescent="0.3">
      <c r="A115" s="38" t="s">
        <v>166</v>
      </c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</row>
    <row r="116" spans="1:25" ht="86.4" x14ac:dyDescent="0.3">
      <c r="A116" s="6" t="s">
        <v>32</v>
      </c>
      <c r="B116" s="7" t="s">
        <v>167</v>
      </c>
      <c r="C116" s="22" t="s">
        <v>168</v>
      </c>
      <c r="D116" s="6">
        <v>11000</v>
      </c>
      <c r="E116" s="6">
        <v>3</v>
      </c>
      <c r="F116" s="6">
        <v>3</v>
      </c>
      <c r="G116" s="6">
        <v>0</v>
      </c>
      <c r="H116" s="6">
        <v>0</v>
      </c>
      <c r="I116" s="6">
        <v>105</v>
      </c>
      <c r="J116" s="6">
        <v>1</v>
      </c>
      <c r="K116" s="6">
        <v>0</v>
      </c>
      <c r="L116" s="6">
        <v>190</v>
      </c>
      <c r="M116" s="35">
        <f t="shared" ref="M116:M123" si="52">D116/3000</f>
        <v>3.6666666666666665</v>
      </c>
      <c r="N116" s="11">
        <v>4</v>
      </c>
      <c r="O116" s="11">
        <v>3</v>
      </c>
      <c r="P116" s="36">
        <f t="shared" ref="P116:P123" si="53">5+F116*3/2.4</f>
        <v>8.75</v>
      </c>
      <c r="Q116" s="11">
        <v>12</v>
      </c>
      <c r="R116" s="35">
        <f t="shared" ref="R116:R123" si="54">H116/15</f>
        <v>0</v>
      </c>
      <c r="S116" s="11">
        <v>0</v>
      </c>
      <c r="T116" s="11">
        <v>0</v>
      </c>
      <c r="U116" s="37">
        <f t="shared" ref="U116:U123" si="55">(K116-10)/20+L116/100</f>
        <v>1.4</v>
      </c>
      <c r="V116" s="11">
        <v>1</v>
      </c>
      <c r="W116" s="36">
        <f t="shared" ref="W116:W123" si="56">I116/10</f>
        <v>10.5</v>
      </c>
      <c r="X116" s="13">
        <v>10</v>
      </c>
      <c r="Y116" s="39" t="s">
        <v>169</v>
      </c>
    </row>
    <row r="117" spans="1:25" ht="86.4" x14ac:dyDescent="0.3">
      <c r="A117" s="6"/>
      <c r="B117" s="31" t="s">
        <v>170</v>
      </c>
      <c r="C117" s="31"/>
      <c r="D117" s="6">
        <v>23000</v>
      </c>
      <c r="E117" s="6">
        <v>2</v>
      </c>
      <c r="F117" s="6">
        <v>6</v>
      </c>
      <c r="G117" s="6">
        <v>0</v>
      </c>
      <c r="H117" s="6">
        <v>0</v>
      </c>
      <c r="I117" s="6">
        <v>155</v>
      </c>
      <c r="J117" s="6">
        <v>1</v>
      </c>
      <c r="K117" s="6">
        <v>0</v>
      </c>
      <c r="L117" s="6">
        <v>205</v>
      </c>
      <c r="M117" s="35">
        <f t="shared" si="52"/>
        <v>7.666666666666667</v>
      </c>
      <c r="N117" s="11">
        <v>8</v>
      </c>
      <c r="O117" s="11">
        <v>6</v>
      </c>
      <c r="P117" s="36">
        <f t="shared" si="53"/>
        <v>12.5</v>
      </c>
      <c r="Q117" s="11">
        <v>13</v>
      </c>
      <c r="R117" s="35">
        <f t="shared" si="54"/>
        <v>0</v>
      </c>
      <c r="S117" s="11">
        <v>0</v>
      </c>
      <c r="T117" s="11">
        <v>0</v>
      </c>
      <c r="U117" s="37">
        <f t="shared" si="55"/>
        <v>1.5499999999999998</v>
      </c>
      <c r="V117" s="11">
        <v>1</v>
      </c>
      <c r="W117" s="36">
        <f t="shared" si="56"/>
        <v>15.5</v>
      </c>
      <c r="X117" s="13">
        <v>15</v>
      </c>
      <c r="Y117" s="15" t="s">
        <v>151</v>
      </c>
    </row>
    <row r="118" spans="1:25" ht="86.4" x14ac:dyDescent="0.3">
      <c r="A118" s="6" t="s">
        <v>65</v>
      </c>
      <c r="B118" s="31" t="s">
        <v>171</v>
      </c>
      <c r="C118" s="31"/>
      <c r="D118" s="6">
        <v>18000</v>
      </c>
      <c r="E118" s="6">
        <v>1</v>
      </c>
      <c r="F118" s="6">
        <v>20</v>
      </c>
      <c r="G118" s="6">
        <v>0</v>
      </c>
      <c r="H118" s="6">
        <v>0</v>
      </c>
      <c r="I118" s="6">
        <v>203</v>
      </c>
      <c r="J118" s="6">
        <v>1</v>
      </c>
      <c r="K118" s="6">
        <v>0</v>
      </c>
      <c r="L118" s="6">
        <v>0</v>
      </c>
      <c r="M118" s="35">
        <f t="shared" si="52"/>
        <v>6</v>
      </c>
      <c r="N118" s="11">
        <v>6</v>
      </c>
      <c r="O118" s="11">
        <v>7</v>
      </c>
      <c r="P118" s="36">
        <f t="shared" si="53"/>
        <v>30</v>
      </c>
      <c r="Q118" s="11">
        <v>30</v>
      </c>
      <c r="R118" s="35">
        <f t="shared" si="54"/>
        <v>0</v>
      </c>
      <c r="S118" s="11">
        <v>0</v>
      </c>
      <c r="T118" s="11">
        <v>0</v>
      </c>
      <c r="U118" s="37">
        <f t="shared" si="55"/>
        <v>-0.5</v>
      </c>
      <c r="V118" s="11">
        <v>1</v>
      </c>
      <c r="W118" s="36">
        <f t="shared" si="56"/>
        <v>20.3</v>
      </c>
      <c r="X118" s="13">
        <v>20</v>
      </c>
      <c r="Y118" s="15" t="s">
        <v>172</v>
      </c>
    </row>
    <row r="119" spans="1:25" ht="86.4" x14ac:dyDescent="0.3">
      <c r="A119" s="6" t="s">
        <v>65</v>
      </c>
      <c r="B119" s="31" t="s">
        <v>173</v>
      </c>
      <c r="C119" s="31"/>
      <c r="D119" s="6">
        <v>17200</v>
      </c>
      <c r="E119" s="6">
        <v>4</v>
      </c>
      <c r="F119" s="6">
        <v>8</v>
      </c>
      <c r="G119" s="6">
        <v>0</v>
      </c>
      <c r="H119" s="6">
        <v>0</v>
      </c>
      <c r="I119" s="6">
        <v>152</v>
      </c>
      <c r="J119" s="6">
        <v>1</v>
      </c>
      <c r="K119" s="6">
        <v>0</v>
      </c>
      <c r="L119" s="6">
        <v>0</v>
      </c>
      <c r="M119" s="35">
        <f t="shared" si="52"/>
        <v>5.7333333333333334</v>
      </c>
      <c r="N119" s="11">
        <v>6</v>
      </c>
      <c r="O119" s="11">
        <v>6</v>
      </c>
      <c r="P119" s="36">
        <f t="shared" si="53"/>
        <v>15</v>
      </c>
      <c r="Q119" s="11">
        <v>15</v>
      </c>
      <c r="R119" s="35">
        <f t="shared" si="54"/>
        <v>0</v>
      </c>
      <c r="S119" s="11">
        <v>0</v>
      </c>
      <c r="T119" s="11">
        <v>0</v>
      </c>
      <c r="U119" s="37">
        <f t="shared" si="55"/>
        <v>-0.5</v>
      </c>
      <c r="V119" s="11">
        <v>1</v>
      </c>
      <c r="W119" s="36">
        <f t="shared" si="56"/>
        <v>15.2</v>
      </c>
      <c r="X119" s="13">
        <v>15</v>
      </c>
      <c r="Y119" s="15" t="s">
        <v>151</v>
      </c>
    </row>
    <row r="120" spans="1:25" ht="57.6" x14ac:dyDescent="0.3">
      <c r="A120" s="6" t="s">
        <v>65</v>
      </c>
      <c r="B120" s="7" t="s">
        <v>174</v>
      </c>
      <c r="C120" s="7" t="s">
        <v>175</v>
      </c>
      <c r="D120" s="6">
        <v>11800</v>
      </c>
      <c r="E120" s="6">
        <v>15</v>
      </c>
      <c r="F120" s="6">
        <v>3</v>
      </c>
      <c r="G120" s="6">
        <v>0</v>
      </c>
      <c r="H120" s="6">
        <v>0</v>
      </c>
      <c r="I120" s="6">
        <v>122</v>
      </c>
      <c r="J120" s="6">
        <v>1</v>
      </c>
      <c r="K120" s="6">
        <v>0</v>
      </c>
      <c r="L120" s="6">
        <v>0</v>
      </c>
      <c r="M120" s="35">
        <f t="shared" si="52"/>
        <v>3.9333333333333331</v>
      </c>
      <c r="N120" s="11">
        <v>4</v>
      </c>
      <c r="O120" s="11">
        <v>3</v>
      </c>
      <c r="P120" s="36">
        <f t="shared" si="53"/>
        <v>8.75</v>
      </c>
      <c r="Q120" s="11">
        <v>12</v>
      </c>
      <c r="R120" s="35">
        <f t="shared" si="54"/>
        <v>0</v>
      </c>
      <c r="S120" s="11">
        <v>0</v>
      </c>
      <c r="T120" s="11">
        <v>0</v>
      </c>
      <c r="U120" s="37">
        <f t="shared" si="55"/>
        <v>-0.5</v>
      </c>
      <c r="V120" s="11">
        <v>1</v>
      </c>
      <c r="W120" s="36">
        <f t="shared" si="56"/>
        <v>12.2</v>
      </c>
      <c r="X120" s="13">
        <v>12</v>
      </c>
      <c r="Y120" s="15" t="s">
        <v>176</v>
      </c>
    </row>
    <row r="121" spans="1:25" ht="86.4" x14ac:dyDescent="0.3">
      <c r="A121" s="6" t="s">
        <v>44</v>
      </c>
      <c r="B121" s="7" t="s">
        <v>177</v>
      </c>
      <c r="C121" s="7" t="s">
        <v>178</v>
      </c>
      <c r="D121" s="6">
        <v>11000</v>
      </c>
      <c r="E121" s="6">
        <v>8</v>
      </c>
      <c r="F121" s="6">
        <v>4</v>
      </c>
      <c r="G121" s="6">
        <v>0</v>
      </c>
      <c r="H121" s="6">
        <v>0</v>
      </c>
      <c r="I121" s="6">
        <v>105</v>
      </c>
      <c r="J121" s="6">
        <v>1</v>
      </c>
      <c r="K121" s="6">
        <v>0</v>
      </c>
      <c r="L121" s="6">
        <v>0</v>
      </c>
      <c r="M121" s="35">
        <f t="shared" si="52"/>
        <v>3.6666666666666665</v>
      </c>
      <c r="N121" s="11">
        <v>4</v>
      </c>
      <c r="O121" s="40">
        <v>3</v>
      </c>
      <c r="P121" s="36">
        <f t="shared" si="53"/>
        <v>10</v>
      </c>
      <c r="Q121" s="11">
        <v>13</v>
      </c>
      <c r="R121" s="35">
        <f t="shared" si="54"/>
        <v>0</v>
      </c>
      <c r="S121" s="11">
        <v>0</v>
      </c>
      <c r="T121" s="11">
        <v>0</v>
      </c>
      <c r="U121" s="37">
        <f t="shared" si="55"/>
        <v>-0.5</v>
      </c>
      <c r="V121" s="11">
        <v>1</v>
      </c>
      <c r="W121" s="36">
        <f t="shared" si="56"/>
        <v>10.5</v>
      </c>
      <c r="X121" s="13">
        <v>15</v>
      </c>
      <c r="Y121" s="15" t="s">
        <v>162</v>
      </c>
    </row>
    <row r="122" spans="1:25" ht="86.4" x14ac:dyDescent="0.3">
      <c r="A122" s="6" t="s">
        <v>32</v>
      </c>
      <c r="B122" s="31" t="s">
        <v>179</v>
      </c>
      <c r="C122" s="31"/>
      <c r="D122" s="6">
        <v>23700</v>
      </c>
      <c r="E122" s="6">
        <v>1</v>
      </c>
      <c r="F122" s="6">
        <v>15</v>
      </c>
      <c r="G122" s="6">
        <v>0</v>
      </c>
      <c r="H122" s="6">
        <v>0</v>
      </c>
      <c r="I122" s="6">
        <v>155</v>
      </c>
      <c r="J122" s="6">
        <v>1</v>
      </c>
      <c r="K122" s="6">
        <v>0</v>
      </c>
      <c r="L122" s="6">
        <v>200</v>
      </c>
      <c r="M122" s="35">
        <f t="shared" si="52"/>
        <v>7.9</v>
      </c>
      <c r="N122" s="11">
        <v>8</v>
      </c>
      <c r="O122" s="11">
        <v>6</v>
      </c>
      <c r="P122" s="36">
        <f t="shared" si="53"/>
        <v>23.75</v>
      </c>
      <c r="Q122" s="11">
        <v>24</v>
      </c>
      <c r="R122" s="35">
        <f t="shared" si="54"/>
        <v>0</v>
      </c>
      <c r="S122" s="11">
        <v>0</v>
      </c>
      <c r="T122" s="11">
        <v>0</v>
      </c>
      <c r="U122" s="37">
        <f t="shared" si="55"/>
        <v>1.5</v>
      </c>
      <c r="V122" s="11">
        <v>1</v>
      </c>
      <c r="W122" s="36">
        <f t="shared" si="56"/>
        <v>15.5</v>
      </c>
      <c r="X122" s="13">
        <v>15</v>
      </c>
      <c r="Y122" s="15" t="s">
        <v>151</v>
      </c>
    </row>
    <row r="123" spans="1:25" ht="86.4" x14ac:dyDescent="0.3">
      <c r="A123" s="6" t="s">
        <v>65</v>
      </c>
      <c r="B123" s="31" t="s">
        <v>180</v>
      </c>
      <c r="C123" s="31"/>
      <c r="D123" s="6">
        <v>300000</v>
      </c>
      <c r="E123" s="6">
        <v>1</v>
      </c>
      <c r="F123" s="6">
        <v>15</v>
      </c>
      <c r="G123" s="6">
        <v>0</v>
      </c>
      <c r="H123" s="6">
        <v>0</v>
      </c>
      <c r="I123" s="6">
        <v>155</v>
      </c>
      <c r="J123" s="6">
        <v>1</v>
      </c>
      <c r="K123" s="6">
        <v>0</v>
      </c>
      <c r="L123" s="6">
        <v>200</v>
      </c>
      <c r="M123" s="35">
        <f t="shared" si="52"/>
        <v>100</v>
      </c>
      <c r="N123" s="11">
        <v>8</v>
      </c>
      <c r="O123" s="11">
        <v>6</v>
      </c>
      <c r="P123" s="36">
        <f t="shared" si="53"/>
        <v>23.75</v>
      </c>
      <c r="Q123" s="11">
        <v>24</v>
      </c>
      <c r="R123" s="35">
        <f t="shared" si="54"/>
        <v>0</v>
      </c>
      <c r="S123" s="11">
        <v>0</v>
      </c>
      <c r="T123" s="11">
        <v>0</v>
      </c>
      <c r="U123" s="37">
        <f t="shared" si="55"/>
        <v>1.5</v>
      </c>
      <c r="V123" s="11">
        <v>1</v>
      </c>
      <c r="W123" s="36">
        <f t="shared" si="56"/>
        <v>15.5</v>
      </c>
      <c r="X123" s="13">
        <v>15</v>
      </c>
      <c r="Y123" s="15" t="s">
        <v>151</v>
      </c>
    </row>
    <row r="125" spans="1:25" x14ac:dyDescent="0.3">
      <c r="A125" t="s">
        <v>181</v>
      </c>
    </row>
    <row r="126" spans="1:25" s="5" customFormat="1" x14ac:dyDescent="0.3">
      <c r="A126" s="6" t="s">
        <v>65</v>
      </c>
      <c r="B126" s="17" t="s">
        <v>182</v>
      </c>
      <c r="C126" s="18">
        <v>1941</v>
      </c>
      <c r="D126" s="6">
        <v>6000</v>
      </c>
      <c r="E126" s="6"/>
      <c r="F126" s="6">
        <v>5</v>
      </c>
      <c r="G126" s="6"/>
      <c r="H126" s="6" t="s">
        <v>183</v>
      </c>
      <c r="I126" s="6">
        <v>132</v>
      </c>
      <c r="J126" s="6"/>
      <c r="K126" s="6">
        <v>55</v>
      </c>
      <c r="L126" s="6"/>
      <c r="N126" s="11">
        <v>3</v>
      </c>
      <c r="O126" s="11"/>
      <c r="Q126" s="11"/>
      <c r="R126" s="11"/>
      <c r="S126" s="11"/>
      <c r="T126" s="11"/>
      <c r="U126" s="11"/>
      <c r="V126" s="11"/>
      <c r="W126" s="11"/>
      <c r="X126" s="11"/>
      <c r="Y126" s="33"/>
    </row>
    <row r="127" spans="1:25" s="5" customFormat="1" x14ac:dyDescent="0.3">
      <c r="A127" s="6" t="s">
        <v>32</v>
      </c>
      <c r="B127" s="17" t="s">
        <v>335</v>
      </c>
      <c r="C127" s="20" t="s">
        <v>110</v>
      </c>
      <c r="D127" s="6">
        <v>300</v>
      </c>
      <c r="E127" s="6"/>
      <c r="F127" s="6">
        <v>32</v>
      </c>
      <c r="G127" s="6">
        <v>12</v>
      </c>
      <c r="H127" s="6">
        <v>70</v>
      </c>
      <c r="I127" s="6">
        <v>75</v>
      </c>
      <c r="J127" s="6">
        <v>1</v>
      </c>
      <c r="K127" s="6">
        <v>48</v>
      </c>
      <c r="L127" s="8">
        <v>200</v>
      </c>
      <c r="M127" s="9"/>
      <c r="N127" s="10">
        <v>1</v>
      </c>
      <c r="O127" s="11">
        <v>4</v>
      </c>
      <c r="P127" s="12">
        <f t="shared" ref="P127" si="57">5+F127*3/2.4</f>
        <v>45</v>
      </c>
      <c r="Q127" s="13">
        <v>43</v>
      </c>
      <c r="R127" s="14">
        <f t="shared" ref="R127" si="58">H127/15</f>
        <v>4.666666666666667</v>
      </c>
      <c r="S127" s="11">
        <v>5</v>
      </c>
      <c r="T127" s="11">
        <v>4</v>
      </c>
      <c r="U127" s="9">
        <f t="shared" ref="U127" si="59">(K127-10)/20+L127/100</f>
        <v>3.9</v>
      </c>
      <c r="V127" s="11">
        <v>4</v>
      </c>
      <c r="W127" s="12">
        <f t="shared" ref="W127" si="60">I127/3.5</f>
        <v>21.428571428571427</v>
      </c>
      <c r="X127" s="13">
        <v>20</v>
      </c>
      <c r="Y127" s="15"/>
    </row>
    <row r="128" spans="1:25" x14ac:dyDescent="0.3">
      <c r="A128" s="6" t="s">
        <v>184</v>
      </c>
      <c r="B128" s="31" t="s">
        <v>185</v>
      </c>
      <c r="C128" s="31"/>
      <c r="D128" s="6">
        <v>300</v>
      </c>
      <c r="E128" s="6"/>
      <c r="F128" s="6" t="s">
        <v>186</v>
      </c>
      <c r="G128" s="6"/>
      <c r="H128" s="6"/>
      <c r="I128" s="6">
        <v>7.9</v>
      </c>
      <c r="J128" s="6"/>
      <c r="K128" s="6"/>
      <c r="L128" s="6"/>
      <c r="M128" s="5"/>
      <c r="N128" s="11">
        <v>1</v>
      </c>
      <c r="O128" s="11"/>
      <c r="P128" s="5"/>
      <c r="Q128" s="11"/>
      <c r="R128" s="11"/>
      <c r="S128" s="11"/>
      <c r="T128" s="11"/>
      <c r="U128" s="11"/>
      <c r="V128" s="11"/>
      <c r="W128" s="11"/>
      <c r="X128" s="11"/>
      <c r="Y128" s="33"/>
    </row>
    <row r="129" spans="1:16" x14ac:dyDescent="0.3">
      <c r="A129" s="6" t="s">
        <v>65</v>
      </c>
      <c r="B129" s="31" t="s">
        <v>185</v>
      </c>
      <c r="C129" s="31"/>
      <c r="D129" s="6">
        <v>300</v>
      </c>
      <c r="E129" s="6"/>
      <c r="F129" s="6" t="s">
        <v>187</v>
      </c>
      <c r="G129" s="6"/>
      <c r="H129" s="6"/>
      <c r="I129" s="6">
        <v>14.5</v>
      </c>
      <c r="J129" s="6"/>
      <c r="K129" s="6"/>
      <c r="L129" s="6"/>
      <c r="M129" s="5"/>
      <c r="P129" s="5"/>
    </row>
    <row r="130" spans="1:16" x14ac:dyDescent="0.3">
      <c r="B130" t="s">
        <v>188</v>
      </c>
    </row>
    <row r="131" spans="1:16" x14ac:dyDescent="0.3">
      <c r="B131" t="s">
        <v>189</v>
      </c>
    </row>
  </sheetData>
  <pageMargins left="0.7" right="0.7" top="1.14375" bottom="1.143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I44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" sqref="C1"/>
    </sheetView>
  </sheetViews>
  <sheetFormatPr defaultRowHeight="14.4" x14ac:dyDescent="0.3"/>
  <cols>
    <col min="1" max="1" width="9.5546875" style="6" customWidth="1"/>
    <col min="2" max="2" width="31.109375" style="5" customWidth="1"/>
    <col min="3" max="3" width="11.6640625" style="6" customWidth="1"/>
    <col min="4" max="4" width="38.109375" style="5" customWidth="1"/>
    <col min="5" max="5" width="12" style="5" customWidth="1"/>
    <col min="6" max="6" width="10.33203125" style="5" customWidth="1"/>
    <col min="7" max="7" width="15" style="6" customWidth="1"/>
    <col min="8" max="20" width="9.5546875" style="6" customWidth="1"/>
    <col min="21" max="21" width="7" style="6" customWidth="1"/>
    <col min="22" max="22" width="9.5546875" style="6" customWidth="1"/>
    <col min="23" max="23" width="48.21875" style="41" customWidth="1"/>
    <col min="24" max="1023" width="9.5546875" style="5" customWidth="1"/>
    <col min="1024" max="1025" width="9.5546875" customWidth="1"/>
  </cols>
  <sheetData>
    <row r="1" spans="1:23" ht="57.6" x14ac:dyDescent="0.3">
      <c r="A1" s="1"/>
      <c r="B1" s="2" t="s">
        <v>190</v>
      </c>
      <c r="C1" s="3" t="s">
        <v>0</v>
      </c>
      <c r="D1" s="42" t="s">
        <v>192</v>
      </c>
      <c r="E1" s="42" t="s">
        <v>193</v>
      </c>
      <c r="F1" s="43" t="s">
        <v>7</v>
      </c>
      <c r="G1" s="4" t="s">
        <v>194</v>
      </c>
      <c r="H1" s="1" t="s">
        <v>195</v>
      </c>
      <c r="I1" s="1" t="s">
        <v>196</v>
      </c>
      <c r="J1" s="1" t="s">
        <v>19</v>
      </c>
      <c r="K1" s="1" t="s">
        <v>197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198</v>
      </c>
      <c r="W1" s="44" t="s">
        <v>22</v>
      </c>
    </row>
    <row r="2" spans="1:23" ht="20.399999999999999" x14ac:dyDescent="0.3">
      <c r="A2" s="45" t="s">
        <v>32</v>
      </c>
      <c r="B2" s="46" t="s">
        <v>199</v>
      </c>
      <c r="C2" s="6" t="s">
        <v>200</v>
      </c>
      <c r="D2" s="47" t="s">
        <v>201</v>
      </c>
      <c r="E2" s="31">
        <v>203</v>
      </c>
      <c r="F2" s="31">
        <v>4</v>
      </c>
      <c r="G2" s="6">
        <v>27000</v>
      </c>
      <c r="H2" s="6">
        <v>37000</v>
      </c>
      <c r="I2" s="6">
        <v>180</v>
      </c>
      <c r="J2" s="6">
        <v>61</v>
      </c>
      <c r="K2" s="48">
        <f t="shared" ref="K2:K16" si="0">G2/4000</f>
        <v>6.75</v>
      </c>
      <c r="L2" s="49">
        <v>7</v>
      </c>
      <c r="M2" s="49">
        <v>14</v>
      </c>
      <c r="N2" s="50">
        <f t="shared" ref="N2:N16" si="1">H2/20</f>
        <v>1850</v>
      </c>
      <c r="O2" s="13">
        <v>1500</v>
      </c>
      <c r="P2" s="48">
        <f t="shared" ref="P2:P16" si="2">I2/30</f>
        <v>6</v>
      </c>
      <c r="Q2" s="49">
        <v>6</v>
      </c>
      <c r="R2" s="51">
        <f t="shared" ref="R2:R16" si="3">J2/10</f>
        <v>6.1</v>
      </c>
      <c r="S2" s="49">
        <v>6</v>
      </c>
      <c r="T2" s="50">
        <f t="shared" ref="T2:T16" si="4">E2/10</f>
        <v>20.3</v>
      </c>
      <c r="U2" s="13">
        <v>15</v>
      </c>
      <c r="V2" s="49">
        <v>2</v>
      </c>
      <c r="W2" s="52" t="s">
        <v>202</v>
      </c>
    </row>
    <row r="3" spans="1:23" ht="51" x14ac:dyDescent="0.3">
      <c r="A3" s="45" t="s">
        <v>32</v>
      </c>
      <c r="B3" s="46" t="s">
        <v>203</v>
      </c>
      <c r="C3" s="78" t="s">
        <v>142</v>
      </c>
      <c r="D3" s="47" t="s">
        <v>204</v>
      </c>
      <c r="E3" s="31">
        <v>127</v>
      </c>
      <c r="F3" s="31">
        <v>5</v>
      </c>
      <c r="G3" s="6">
        <v>16000</v>
      </c>
      <c r="H3" s="6">
        <v>2000</v>
      </c>
      <c r="I3" s="6">
        <v>150</v>
      </c>
      <c r="J3" s="6">
        <v>67</v>
      </c>
      <c r="K3" s="48">
        <f t="shared" si="0"/>
        <v>4</v>
      </c>
      <c r="L3" s="49">
        <v>4</v>
      </c>
      <c r="M3" s="49">
        <v>5</v>
      </c>
      <c r="N3" s="50">
        <f t="shared" si="1"/>
        <v>100</v>
      </c>
      <c r="O3" s="13">
        <v>100</v>
      </c>
      <c r="P3" s="48">
        <f t="shared" si="2"/>
        <v>5</v>
      </c>
      <c r="Q3" s="49">
        <v>5</v>
      </c>
      <c r="R3" s="51">
        <f t="shared" si="3"/>
        <v>6.7</v>
      </c>
      <c r="S3" s="49">
        <v>6</v>
      </c>
      <c r="T3" s="50">
        <f t="shared" si="4"/>
        <v>12.7</v>
      </c>
      <c r="U3" s="13">
        <v>20</v>
      </c>
      <c r="V3" s="49">
        <v>1</v>
      </c>
      <c r="W3" s="52" t="s">
        <v>205</v>
      </c>
    </row>
    <row r="4" spans="1:23" x14ac:dyDescent="0.3">
      <c r="A4" s="6" t="s">
        <v>32</v>
      </c>
      <c r="B4" s="31" t="s">
        <v>206</v>
      </c>
      <c r="D4" s="53"/>
      <c r="E4" s="31"/>
      <c r="F4" s="31"/>
      <c r="G4" s="6">
        <v>16000</v>
      </c>
      <c r="H4" s="6">
        <v>2000</v>
      </c>
      <c r="I4" s="6">
        <v>0</v>
      </c>
      <c r="J4" s="6">
        <v>67</v>
      </c>
      <c r="K4" s="48">
        <f t="shared" si="0"/>
        <v>4</v>
      </c>
      <c r="L4" s="49">
        <v>4</v>
      </c>
      <c r="M4" s="49">
        <v>5</v>
      </c>
      <c r="N4" s="50">
        <f t="shared" si="1"/>
        <v>100</v>
      </c>
      <c r="O4" s="13">
        <v>100</v>
      </c>
      <c r="P4" s="48">
        <f t="shared" si="2"/>
        <v>0</v>
      </c>
      <c r="Q4" s="49">
        <v>0</v>
      </c>
      <c r="R4" s="51">
        <f t="shared" si="3"/>
        <v>6.7</v>
      </c>
      <c r="S4" s="49">
        <v>6</v>
      </c>
      <c r="T4" s="50">
        <f t="shared" si="4"/>
        <v>0</v>
      </c>
      <c r="U4" s="13">
        <v>20</v>
      </c>
      <c r="V4" s="49">
        <v>1</v>
      </c>
      <c r="W4" s="52" t="s">
        <v>207</v>
      </c>
    </row>
    <row r="5" spans="1:23" ht="40.799999999999997" x14ac:dyDescent="0.3">
      <c r="A5" s="45" t="s">
        <v>32</v>
      </c>
      <c r="B5" s="46" t="s">
        <v>208</v>
      </c>
      <c r="C5" s="6" t="s">
        <v>209</v>
      </c>
      <c r="D5" s="47" t="s">
        <v>210</v>
      </c>
      <c r="E5" s="31">
        <v>305</v>
      </c>
      <c r="F5" s="31">
        <v>12</v>
      </c>
      <c r="G5" s="6">
        <v>23000</v>
      </c>
      <c r="H5" s="6">
        <v>26000</v>
      </c>
      <c r="I5" s="6">
        <v>300</v>
      </c>
      <c r="J5" s="6">
        <v>40</v>
      </c>
      <c r="K5" s="48">
        <f t="shared" si="0"/>
        <v>5.75</v>
      </c>
      <c r="L5" s="49">
        <v>6</v>
      </c>
      <c r="M5" s="49">
        <v>11</v>
      </c>
      <c r="N5" s="50">
        <f t="shared" si="1"/>
        <v>1300</v>
      </c>
      <c r="O5" s="13">
        <v>1000</v>
      </c>
      <c r="P5" s="48">
        <f t="shared" si="2"/>
        <v>10</v>
      </c>
      <c r="Q5" s="49">
        <v>10</v>
      </c>
      <c r="R5" s="51">
        <f t="shared" si="3"/>
        <v>4</v>
      </c>
      <c r="S5" s="49">
        <v>4</v>
      </c>
      <c r="T5" s="50">
        <f t="shared" si="4"/>
        <v>30.5</v>
      </c>
      <c r="U5" s="13">
        <v>35</v>
      </c>
      <c r="V5" s="49">
        <v>2</v>
      </c>
      <c r="W5" s="52" t="s">
        <v>211</v>
      </c>
    </row>
    <row r="6" spans="1:23" ht="61.2" x14ac:dyDescent="0.3">
      <c r="A6" s="45" t="s">
        <v>32</v>
      </c>
      <c r="B6" s="46" t="s">
        <v>212</v>
      </c>
      <c r="C6" s="6" t="s">
        <v>213</v>
      </c>
      <c r="D6" s="47" t="s">
        <v>214</v>
      </c>
      <c r="E6" s="31">
        <v>203</v>
      </c>
      <c r="F6" s="31">
        <v>9</v>
      </c>
      <c r="G6" s="6">
        <v>27000</v>
      </c>
      <c r="H6" s="6">
        <v>9200</v>
      </c>
      <c r="I6" s="6">
        <v>100</v>
      </c>
      <c r="J6" s="6">
        <v>60</v>
      </c>
      <c r="K6" s="48">
        <f t="shared" si="0"/>
        <v>6.75</v>
      </c>
      <c r="L6" s="49">
        <v>7</v>
      </c>
      <c r="M6" s="49">
        <v>6</v>
      </c>
      <c r="N6" s="50">
        <f t="shared" si="1"/>
        <v>460</v>
      </c>
      <c r="O6" s="13">
        <v>370</v>
      </c>
      <c r="P6" s="48">
        <f t="shared" si="2"/>
        <v>3.3333333333333335</v>
      </c>
      <c r="Q6" s="49">
        <v>3</v>
      </c>
      <c r="R6" s="51">
        <f t="shared" si="3"/>
        <v>6</v>
      </c>
      <c r="S6" s="49">
        <v>6</v>
      </c>
      <c r="T6" s="50">
        <f t="shared" si="4"/>
        <v>20.3</v>
      </c>
      <c r="U6" s="13">
        <v>30</v>
      </c>
      <c r="V6" s="49">
        <v>1</v>
      </c>
      <c r="W6" s="52" t="s">
        <v>215</v>
      </c>
    </row>
    <row r="7" spans="1:23" ht="40.799999999999997" x14ac:dyDescent="0.3">
      <c r="A7" s="45" t="s">
        <v>44</v>
      </c>
      <c r="B7" s="46" t="s">
        <v>216</v>
      </c>
      <c r="C7" s="6" t="s">
        <v>217</v>
      </c>
      <c r="D7" s="47" t="s">
        <v>218</v>
      </c>
      <c r="E7" s="31">
        <v>150</v>
      </c>
      <c r="F7" s="31">
        <v>16</v>
      </c>
      <c r="G7" s="6">
        <v>23000</v>
      </c>
      <c r="H7" s="6">
        <v>33000</v>
      </c>
      <c r="I7" s="6">
        <v>100</v>
      </c>
      <c r="J7" s="6">
        <v>65</v>
      </c>
      <c r="K7" s="48">
        <f t="shared" si="0"/>
        <v>5.75</v>
      </c>
      <c r="L7" s="49">
        <v>6</v>
      </c>
      <c r="M7" s="49">
        <v>12</v>
      </c>
      <c r="N7" s="50">
        <f t="shared" si="1"/>
        <v>1650</v>
      </c>
      <c r="O7" s="13">
        <v>1320</v>
      </c>
      <c r="P7" s="48">
        <f t="shared" si="2"/>
        <v>3.3333333333333335</v>
      </c>
      <c r="Q7" s="49">
        <v>3</v>
      </c>
      <c r="R7" s="51">
        <f t="shared" si="3"/>
        <v>6.5</v>
      </c>
      <c r="S7" s="49">
        <v>6</v>
      </c>
      <c r="T7" s="50">
        <f t="shared" si="4"/>
        <v>15</v>
      </c>
      <c r="U7" s="13">
        <v>15</v>
      </c>
      <c r="V7" s="49">
        <v>1</v>
      </c>
      <c r="W7" s="52" t="s">
        <v>202</v>
      </c>
    </row>
    <row r="8" spans="1:23" ht="51" x14ac:dyDescent="0.3">
      <c r="A8" s="45" t="s">
        <v>44</v>
      </c>
      <c r="B8" s="46" t="s">
        <v>219</v>
      </c>
      <c r="C8" s="6">
        <v>1939</v>
      </c>
      <c r="D8" s="47" t="s">
        <v>220</v>
      </c>
      <c r="E8" s="31">
        <v>380</v>
      </c>
      <c r="F8" s="31">
        <v>8</v>
      </c>
      <c r="G8" s="6">
        <v>35000</v>
      </c>
      <c r="H8" s="6">
        <v>41000</v>
      </c>
      <c r="I8" s="6">
        <v>320</v>
      </c>
      <c r="J8" s="6">
        <v>56</v>
      </c>
      <c r="K8" s="48">
        <f t="shared" si="0"/>
        <v>8.75</v>
      </c>
      <c r="L8" s="49">
        <v>9</v>
      </c>
      <c r="M8" s="49">
        <v>14</v>
      </c>
      <c r="N8" s="50">
        <f t="shared" si="1"/>
        <v>2050</v>
      </c>
      <c r="O8" s="13">
        <v>1600</v>
      </c>
      <c r="P8" s="48">
        <f t="shared" si="2"/>
        <v>10.666666666666666</v>
      </c>
      <c r="Q8" s="49">
        <v>11</v>
      </c>
      <c r="R8" s="51">
        <f t="shared" si="3"/>
        <v>5.6</v>
      </c>
      <c r="S8" s="49">
        <v>5</v>
      </c>
      <c r="T8" s="50">
        <f t="shared" si="4"/>
        <v>38</v>
      </c>
      <c r="U8" s="13">
        <v>35</v>
      </c>
      <c r="V8" s="49">
        <v>2</v>
      </c>
      <c r="W8" s="52" t="s">
        <v>211</v>
      </c>
    </row>
    <row r="9" spans="1:23" ht="30.6" x14ac:dyDescent="0.3">
      <c r="A9" s="45" t="s">
        <v>44</v>
      </c>
      <c r="B9" s="46" t="s">
        <v>221</v>
      </c>
      <c r="C9" s="6" t="s">
        <v>222</v>
      </c>
      <c r="D9" s="47" t="s">
        <v>223</v>
      </c>
      <c r="E9" s="31">
        <v>280</v>
      </c>
      <c r="F9" s="31">
        <v>6</v>
      </c>
      <c r="G9" s="6">
        <v>36000</v>
      </c>
      <c r="H9" s="6">
        <v>12000</v>
      </c>
      <c r="I9" s="6">
        <v>80</v>
      </c>
      <c r="J9" s="6">
        <v>52</v>
      </c>
      <c r="K9" s="48">
        <f t="shared" si="0"/>
        <v>9</v>
      </c>
      <c r="L9" s="49">
        <v>9</v>
      </c>
      <c r="M9" s="49">
        <v>7</v>
      </c>
      <c r="N9" s="50">
        <f t="shared" si="1"/>
        <v>600</v>
      </c>
      <c r="O9" s="13">
        <v>500</v>
      </c>
      <c r="P9" s="48">
        <f t="shared" si="2"/>
        <v>2.6666666666666665</v>
      </c>
      <c r="Q9" s="49">
        <v>3</v>
      </c>
      <c r="R9" s="51">
        <f t="shared" si="3"/>
        <v>5.2</v>
      </c>
      <c r="S9" s="49">
        <v>5</v>
      </c>
      <c r="T9" s="50">
        <f t="shared" si="4"/>
        <v>28</v>
      </c>
      <c r="U9" s="13">
        <v>30</v>
      </c>
      <c r="V9" s="49">
        <v>1</v>
      </c>
      <c r="W9" s="52" t="s">
        <v>215</v>
      </c>
    </row>
    <row r="10" spans="1:23" ht="51" x14ac:dyDescent="0.3">
      <c r="A10" s="54" t="s">
        <v>44</v>
      </c>
      <c r="B10" s="55" t="s">
        <v>224</v>
      </c>
      <c r="C10" s="6" t="s">
        <v>225</v>
      </c>
      <c r="D10" s="53" t="s">
        <v>226</v>
      </c>
      <c r="E10" s="31">
        <v>127</v>
      </c>
      <c r="F10" s="31">
        <v>5</v>
      </c>
      <c r="G10" s="6">
        <v>17500</v>
      </c>
      <c r="H10" s="6">
        <v>2200</v>
      </c>
      <c r="I10" s="6">
        <v>50</v>
      </c>
      <c r="J10" s="6">
        <v>67</v>
      </c>
      <c r="K10" s="48">
        <f t="shared" si="0"/>
        <v>4.375</v>
      </c>
      <c r="L10" s="49">
        <v>5</v>
      </c>
      <c r="M10" s="49">
        <v>5</v>
      </c>
      <c r="N10" s="50">
        <f t="shared" si="1"/>
        <v>110</v>
      </c>
      <c r="O10" s="13">
        <v>105</v>
      </c>
      <c r="P10" s="48">
        <f t="shared" si="2"/>
        <v>1.6666666666666667</v>
      </c>
      <c r="Q10" s="49">
        <v>2</v>
      </c>
      <c r="R10" s="51">
        <f t="shared" si="3"/>
        <v>6.7</v>
      </c>
      <c r="S10" s="49">
        <v>6</v>
      </c>
      <c r="T10" s="50">
        <f t="shared" si="4"/>
        <v>12.7</v>
      </c>
      <c r="U10" s="13">
        <v>20</v>
      </c>
      <c r="V10" s="49">
        <v>1</v>
      </c>
      <c r="W10" s="52" t="s">
        <v>205</v>
      </c>
    </row>
    <row r="11" spans="1:23" ht="40.799999999999997" x14ac:dyDescent="0.3">
      <c r="A11" s="54" t="s">
        <v>44</v>
      </c>
      <c r="B11" s="55" t="s">
        <v>227</v>
      </c>
      <c r="C11" s="78" t="s">
        <v>106</v>
      </c>
      <c r="D11" s="53" t="s">
        <v>228</v>
      </c>
      <c r="E11" s="31">
        <v>105</v>
      </c>
      <c r="F11" s="31">
        <v>4</v>
      </c>
      <c r="G11" s="6">
        <v>15000</v>
      </c>
      <c r="H11" s="6">
        <v>1300</v>
      </c>
      <c r="I11" s="6">
        <v>0</v>
      </c>
      <c r="J11" s="6">
        <v>60</v>
      </c>
      <c r="K11" s="48">
        <f t="shared" si="0"/>
        <v>3.75</v>
      </c>
      <c r="L11" s="49">
        <v>4</v>
      </c>
      <c r="M11" s="49">
        <v>5</v>
      </c>
      <c r="N11" s="50">
        <f t="shared" si="1"/>
        <v>65</v>
      </c>
      <c r="O11" s="13">
        <v>52</v>
      </c>
      <c r="P11" s="48">
        <f t="shared" si="2"/>
        <v>0</v>
      </c>
      <c r="Q11" s="49">
        <v>0</v>
      </c>
      <c r="R11" s="51">
        <f t="shared" si="3"/>
        <v>6</v>
      </c>
      <c r="S11" s="49">
        <v>6</v>
      </c>
      <c r="T11" s="50">
        <f t="shared" si="4"/>
        <v>10.5</v>
      </c>
      <c r="U11" s="13">
        <v>20</v>
      </c>
      <c r="V11" s="49">
        <v>1</v>
      </c>
      <c r="W11" s="52" t="s">
        <v>207</v>
      </c>
    </row>
    <row r="12" spans="1:23" x14ac:dyDescent="0.3">
      <c r="A12" s="6" t="s">
        <v>65</v>
      </c>
      <c r="B12" s="31" t="s">
        <v>229</v>
      </c>
      <c r="D12" s="53"/>
      <c r="E12" s="31"/>
      <c r="F12" s="31"/>
      <c r="K12" s="48">
        <f t="shared" si="0"/>
        <v>0</v>
      </c>
      <c r="L12" s="49"/>
      <c r="M12" s="49"/>
      <c r="N12" s="50">
        <f t="shared" si="1"/>
        <v>0</v>
      </c>
      <c r="O12" s="13"/>
      <c r="P12" s="48">
        <f t="shared" si="2"/>
        <v>0</v>
      </c>
      <c r="Q12" s="49"/>
      <c r="R12" s="51">
        <f t="shared" si="3"/>
        <v>0</v>
      </c>
      <c r="S12" s="49"/>
      <c r="T12" s="50">
        <f t="shared" si="4"/>
        <v>0</v>
      </c>
      <c r="U12" s="13"/>
      <c r="V12" s="49"/>
      <c r="W12" s="52"/>
    </row>
    <row r="13" spans="1:23" ht="61.2" x14ac:dyDescent="0.3">
      <c r="A13" s="54" t="s">
        <v>65</v>
      </c>
      <c r="B13" s="55" t="s">
        <v>230</v>
      </c>
      <c r="C13" s="6" t="s">
        <v>305</v>
      </c>
      <c r="D13" s="53" t="s">
        <v>231</v>
      </c>
      <c r="E13" s="31">
        <v>305</v>
      </c>
      <c r="F13" s="31">
        <v>4</v>
      </c>
      <c r="G13" s="6">
        <v>30000</v>
      </c>
      <c r="H13" s="6">
        <v>24800</v>
      </c>
      <c r="I13" s="6">
        <v>225</v>
      </c>
      <c r="J13" s="6">
        <v>45</v>
      </c>
      <c r="K13" s="48">
        <f t="shared" si="0"/>
        <v>7.5</v>
      </c>
      <c r="L13" s="49">
        <v>8</v>
      </c>
      <c r="M13" s="49">
        <v>10</v>
      </c>
      <c r="N13" s="50">
        <f t="shared" si="1"/>
        <v>1240</v>
      </c>
      <c r="O13" s="13">
        <v>1000</v>
      </c>
      <c r="P13" s="48">
        <f t="shared" si="2"/>
        <v>7.5</v>
      </c>
      <c r="Q13" s="49">
        <v>8</v>
      </c>
      <c r="R13" s="51">
        <f t="shared" si="3"/>
        <v>4.5</v>
      </c>
      <c r="S13" s="49">
        <v>4</v>
      </c>
      <c r="T13" s="50">
        <f t="shared" si="4"/>
        <v>30.5</v>
      </c>
      <c r="U13" s="13">
        <v>35</v>
      </c>
      <c r="V13" s="49">
        <v>2</v>
      </c>
      <c r="W13" s="52" t="s">
        <v>211</v>
      </c>
    </row>
    <row r="14" spans="1:23" ht="51" x14ac:dyDescent="0.3">
      <c r="A14" s="45" t="s">
        <v>65</v>
      </c>
      <c r="B14" s="46" t="s">
        <v>232</v>
      </c>
      <c r="C14" s="6" t="s">
        <v>306</v>
      </c>
      <c r="D14" s="47" t="s">
        <v>233</v>
      </c>
      <c r="E14" s="31">
        <v>180</v>
      </c>
      <c r="F14" s="31">
        <v>3</v>
      </c>
      <c r="G14" s="6">
        <v>37000</v>
      </c>
      <c r="H14" s="6">
        <v>8000</v>
      </c>
      <c r="I14" s="6">
        <v>50</v>
      </c>
      <c r="J14" s="6">
        <v>66</v>
      </c>
      <c r="K14" s="48">
        <f t="shared" si="0"/>
        <v>9.25</v>
      </c>
      <c r="L14" s="49">
        <v>9</v>
      </c>
      <c r="M14" s="49">
        <v>6</v>
      </c>
      <c r="N14" s="50">
        <f t="shared" si="1"/>
        <v>400</v>
      </c>
      <c r="O14" s="13">
        <v>320</v>
      </c>
      <c r="P14" s="48">
        <f t="shared" si="2"/>
        <v>1.6666666666666667</v>
      </c>
      <c r="Q14" s="49">
        <v>2</v>
      </c>
      <c r="R14" s="51">
        <f t="shared" si="3"/>
        <v>6.6</v>
      </c>
      <c r="S14" s="49">
        <v>6</v>
      </c>
      <c r="T14" s="50">
        <f t="shared" si="4"/>
        <v>18</v>
      </c>
      <c r="U14" s="13">
        <v>30</v>
      </c>
      <c r="V14" s="49">
        <v>1</v>
      </c>
      <c r="W14" s="52" t="s">
        <v>215</v>
      </c>
    </row>
    <row r="15" spans="1:23" ht="51" x14ac:dyDescent="0.3">
      <c r="A15" s="54" t="s">
        <v>65</v>
      </c>
      <c r="B15" s="55" t="s">
        <v>234</v>
      </c>
      <c r="C15" s="6" t="s">
        <v>307</v>
      </c>
      <c r="D15" s="53" t="s">
        <v>235</v>
      </c>
      <c r="E15" s="31">
        <v>130</v>
      </c>
      <c r="F15" s="31">
        <v>4</v>
      </c>
      <c r="G15" s="6">
        <v>25000</v>
      </c>
      <c r="H15" s="6">
        <v>1700</v>
      </c>
      <c r="I15" s="6">
        <v>50</v>
      </c>
      <c r="J15" s="6">
        <v>74</v>
      </c>
      <c r="K15" s="48">
        <f t="shared" si="0"/>
        <v>6.25</v>
      </c>
      <c r="L15" s="49">
        <v>7</v>
      </c>
      <c r="M15" s="49">
        <v>4</v>
      </c>
      <c r="N15" s="50">
        <f t="shared" si="1"/>
        <v>85</v>
      </c>
      <c r="O15" s="13">
        <v>70</v>
      </c>
      <c r="P15" s="48">
        <f t="shared" si="2"/>
        <v>1.6666666666666667</v>
      </c>
      <c r="Q15" s="49">
        <v>2</v>
      </c>
      <c r="R15" s="51">
        <f t="shared" si="3"/>
        <v>7.4</v>
      </c>
      <c r="S15" s="49">
        <v>7</v>
      </c>
      <c r="T15" s="50">
        <f t="shared" si="4"/>
        <v>13</v>
      </c>
      <c r="U15" s="13">
        <v>20</v>
      </c>
      <c r="V15" s="49">
        <v>1</v>
      </c>
      <c r="W15" s="52" t="s">
        <v>205</v>
      </c>
    </row>
    <row r="16" spans="1:23" ht="51" x14ac:dyDescent="0.3">
      <c r="A16" s="45" t="s">
        <v>65</v>
      </c>
      <c r="B16" s="46" t="s">
        <v>236</v>
      </c>
      <c r="C16" s="6" t="s">
        <v>308</v>
      </c>
      <c r="D16" s="47" t="s">
        <v>237</v>
      </c>
      <c r="E16" s="31">
        <v>130</v>
      </c>
      <c r="F16" s="31">
        <v>4</v>
      </c>
      <c r="G16" s="6">
        <v>25000</v>
      </c>
      <c r="H16" s="6">
        <v>1600</v>
      </c>
      <c r="I16" s="6">
        <v>50</v>
      </c>
      <c r="J16" s="6">
        <v>73</v>
      </c>
      <c r="K16" s="48">
        <f t="shared" si="0"/>
        <v>6.25</v>
      </c>
      <c r="L16" s="49">
        <v>7</v>
      </c>
      <c r="M16" s="49">
        <v>4</v>
      </c>
      <c r="N16" s="50">
        <f t="shared" si="1"/>
        <v>80</v>
      </c>
      <c r="O16" s="13">
        <v>70</v>
      </c>
      <c r="P16" s="48">
        <f t="shared" si="2"/>
        <v>1.6666666666666667</v>
      </c>
      <c r="Q16" s="49">
        <v>2</v>
      </c>
      <c r="R16" s="51">
        <f t="shared" si="3"/>
        <v>7.3</v>
      </c>
      <c r="S16" s="49">
        <v>7</v>
      </c>
      <c r="T16" s="50">
        <f t="shared" si="4"/>
        <v>13</v>
      </c>
      <c r="U16" s="13">
        <v>20</v>
      </c>
      <c r="V16" s="49">
        <v>1</v>
      </c>
      <c r="W16" s="52" t="s">
        <v>207</v>
      </c>
    </row>
    <row r="17" spans="1:23" x14ac:dyDescent="0.3">
      <c r="A17" s="6" t="s">
        <v>238</v>
      </c>
      <c r="B17" s="31"/>
      <c r="D17" s="53"/>
      <c r="E17" s="31"/>
      <c r="F17" s="31"/>
      <c r="K17" s="48"/>
      <c r="L17" s="11"/>
      <c r="M17" s="11"/>
      <c r="N17" s="56"/>
      <c r="O17" s="13"/>
      <c r="P17" s="48"/>
      <c r="Q17" s="11"/>
      <c r="R17" s="51"/>
      <c r="S17" s="11"/>
      <c r="T17" s="56"/>
      <c r="U17" s="13"/>
      <c r="V17" s="11"/>
      <c r="W17" s="33"/>
    </row>
    <row r="18" spans="1:23" ht="30.6" x14ac:dyDescent="0.3">
      <c r="A18" s="54" t="s">
        <v>32</v>
      </c>
      <c r="B18" s="55" t="s">
        <v>239</v>
      </c>
      <c r="C18" s="78" t="s">
        <v>309</v>
      </c>
      <c r="D18" s="53" t="s">
        <v>240</v>
      </c>
      <c r="E18" s="31">
        <v>76</v>
      </c>
      <c r="F18" s="31">
        <v>1</v>
      </c>
      <c r="G18" s="6">
        <v>5000</v>
      </c>
      <c r="H18" s="6">
        <v>1600</v>
      </c>
      <c r="J18" s="6">
        <v>40</v>
      </c>
      <c r="K18" s="48">
        <f>G18/4000</f>
        <v>1.25</v>
      </c>
      <c r="L18" s="11">
        <v>3</v>
      </c>
      <c r="M18" s="11">
        <v>3</v>
      </c>
      <c r="N18" s="56">
        <f>H18/25</f>
        <v>64</v>
      </c>
      <c r="O18" s="13">
        <v>70</v>
      </c>
      <c r="P18" s="48">
        <f>I18/30</f>
        <v>0</v>
      </c>
      <c r="Q18" s="11">
        <v>0</v>
      </c>
      <c r="R18" s="51">
        <f>J18/10</f>
        <v>4</v>
      </c>
      <c r="S18" s="57" t="s">
        <v>241</v>
      </c>
      <c r="T18" s="56">
        <f>E18/10</f>
        <v>7.6</v>
      </c>
      <c r="U18" s="13">
        <v>30</v>
      </c>
      <c r="V18" s="11">
        <v>1</v>
      </c>
      <c r="W18" s="33" t="s">
        <v>242</v>
      </c>
    </row>
    <row r="19" spans="1:23" ht="40.799999999999997" x14ac:dyDescent="0.3">
      <c r="A19" s="54" t="s">
        <v>44</v>
      </c>
      <c r="B19" s="55" t="s">
        <v>243</v>
      </c>
      <c r="C19" s="6" t="s">
        <v>310</v>
      </c>
      <c r="D19" s="53" t="s">
        <v>244</v>
      </c>
      <c r="E19" s="31">
        <v>88</v>
      </c>
      <c r="F19" s="31">
        <v>1</v>
      </c>
      <c r="G19" s="6">
        <v>5000</v>
      </c>
      <c r="H19" s="6">
        <v>750</v>
      </c>
      <c r="I19" s="6">
        <v>0</v>
      </c>
      <c r="J19" s="6">
        <v>33</v>
      </c>
      <c r="K19" s="48">
        <f>G19/4000</f>
        <v>1.25</v>
      </c>
      <c r="L19" s="11">
        <v>3</v>
      </c>
      <c r="M19" s="11">
        <v>2</v>
      </c>
      <c r="N19" s="56">
        <f>H19/25</f>
        <v>30</v>
      </c>
      <c r="O19" s="13">
        <v>30</v>
      </c>
      <c r="P19" s="48">
        <f>I19/30</f>
        <v>0</v>
      </c>
      <c r="Q19" s="11">
        <v>0</v>
      </c>
      <c r="R19" s="51">
        <f>J19/10</f>
        <v>3.3</v>
      </c>
      <c r="S19" s="57" t="s">
        <v>245</v>
      </c>
      <c r="T19" s="56">
        <f>E19/10</f>
        <v>8.8000000000000007</v>
      </c>
      <c r="U19" s="13">
        <v>30</v>
      </c>
      <c r="V19" s="11">
        <v>1</v>
      </c>
      <c r="W19" s="33" t="s">
        <v>242</v>
      </c>
    </row>
    <row r="20" spans="1:23" ht="40.799999999999997" x14ac:dyDescent="0.3">
      <c r="A20" s="54" t="s">
        <v>65</v>
      </c>
      <c r="B20" s="55" t="s">
        <v>246</v>
      </c>
      <c r="C20" s="6">
        <v>1932</v>
      </c>
      <c r="D20" s="53" t="s">
        <v>247</v>
      </c>
      <c r="E20" s="31">
        <v>45</v>
      </c>
      <c r="F20" s="31">
        <v>2</v>
      </c>
      <c r="G20" s="6">
        <v>5000</v>
      </c>
      <c r="H20" s="6">
        <v>577</v>
      </c>
      <c r="I20" s="6">
        <v>0</v>
      </c>
      <c r="J20" s="6">
        <v>23</v>
      </c>
      <c r="K20" s="48">
        <f>G20/4000</f>
        <v>1.25</v>
      </c>
      <c r="L20" s="11">
        <v>3</v>
      </c>
      <c r="M20" s="11">
        <v>2</v>
      </c>
      <c r="N20" s="56">
        <f>H20/25</f>
        <v>23.08</v>
      </c>
      <c r="O20" s="13">
        <v>30</v>
      </c>
      <c r="P20" s="48">
        <f>I20/30</f>
        <v>0</v>
      </c>
      <c r="Q20" s="11">
        <v>0</v>
      </c>
      <c r="R20" s="51">
        <f>J20/10</f>
        <v>2.2999999999999998</v>
      </c>
      <c r="S20" s="57" t="s">
        <v>245</v>
      </c>
      <c r="T20" s="56">
        <f>E20/10</f>
        <v>4.5</v>
      </c>
      <c r="U20" s="13">
        <v>30</v>
      </c>
      <c r="V20" s="11">
        <v>1</v>
      </c>
      <c r="W20" s="33" t="s">
        <v>242</v>
      </c>
    </row>
    <row r="21" spans="1:23" x14ac:dyDescent="0.3">
      <c r="B21" s="31" t="s">
        <v>248</v>
      </c>
      <c r="D21" s="31"/>
      <c r="E21" s="31"/>
      <c r="F21" s="31"/>
      <c r="G21" s="6">
        <v>5000</v>
      </c>
      <c r="K21" s="48"/>
      <c r="L21" s="11"/>
      <c r="M21" s="11"/>
      <c r="N21" s="51"/>
      <c r="O21" s="11"/>
      <c r="P21" s="51"/>
      <c r="Q21" s="11"/>
      <c r="R21" s="51"/>
      <c r="S21" s="11"/>
      <c r="T21" s="51"/>
      <c r="U21" s="11"/>
      <c r="V21" s="11"/>
      <c r="W21" s="33"/>
    </row>
    <row r="22" spans="1:23" x14ac:dyDescent="0.3">
      <c r="B22" s="58"/>
      <c r="E22"/>
      <c r="F22"/>
      <c r="K22" s="48">
        <f>G22/4000</f>
        <v>0</v>
      </c>
      <c r="R22" s="51">
        <f>J22/10</f>
        <v>0</v>
      </c>
    </row>
    <row r="23" spans="1:23" x14ac:dyDescent="0.3">
      <c r="E23"/>
      <c r="F23"/>
    </row>
    <row r="24" spans="1:23" x14ac:dyDescent="0.3">
      <c r="E24"/>
      <c r="F24"/>
    </row>
    <row r="25" spans="1:23" x14ac:dyDescent="0.3">
      <c r="E25"/>
      <c r="F25"/>
    </row>
    <row r="26" spans="1:23" x14ac:dyDescent="0.3">
      <c r="E26"/>
      <c r="F26"/>
    </row>
    <row r="27" spans="1:23" x14ac:dyDescent="0.3">
      <c r="E27"/>
      <c r="F27"/>
      <c r="M27" s="6" t="s">
        <v>31</v>
      </c>
    </row>
    <row r="28" spans="1:23" x14ac:dyDescent="0.3">
      <c r="E28"/>
      <c r="F28"/>
    </row>
    <row r="29" spans="1:23" x14ac:dyDescent="0.3">
      <c r="E29"/>
      <c r="F29"/>
    </row>
    <row r="30" spans="1:23" x14ac:dyDescent="0.3">
      <c r="E30"/>
      <c r="F30"/>
    </row>
    <row r="31" spans="1:23" x14ac:dyDescent="0.3">
      <c r="E31"/>
      <c r="F31"/>
    </row>
    <row r="32" spans="1:23" x14ac:dyDescent="0.3">
      <c r="E32"/>
      <c r="F32"/>
    </row>
    <row r="33" spans="2:6" x14ac:dyDescent="0.3">
      <c r="E33"/>
      <c r="F33"/>
    </row>
    <row r="34" spans="2:6" x14ac:dyDescent="0.3">
      <c r="E34"/>
      <c r="F34"/>
    </row>
    <row r="35" spans="2:6" x14ac:dyDescent="0.3">
      <c r="E35"/>
      <c r="F35"/>
    </row>
    <row r="36" spans="2:6" x14ac:dyDescent="0.3">
      <c r="E36"/>
      <c r="F36"/>
    </row>
    <row r="37" spans="2:6" x14ac:dyDescent="0.3">
      <c r="E37"/>
      <c r="F37"/>
    </row>
    <row r="38" spans="2:6" x14ac:dyDescent="0.3">
      <c r="E38"/>
      <c r="F38"/>
    </row>
    <row r="39" spans="2:6" x14ac:dyDescent="0.3">
      <c r="E39"/>
      <c r="F39"/>
    </row>
    <row r="40" spans="2:6" x14ac:dyDescent="0.3">
      <c r="E40"/>
      <c r="F40"/>
    </row>
    <row r="41" spans="2:6" x14ac:dyDescent="0.3">
      <c r="E41"/>
      <c r="F41"/>
    </row>
    <row r="42" spans="2:6" x14ac:dyDescent="0.3">
      <c r="B42" s="59"/>
      <c r="D42" s="59"/>
      <c r="E42" s="59"/>
      <c r="F42" s="59"/>
    </row>
    <row r="43" spans="2:6" x14ac:dyDescent="0.3">
      <c r="B43" s="59"/>
      <c r="D43" s="59"/>
      <c r="E43" s="59"/>
      <c r="F43" s="59"/>
    </row>
    <row r="44" spans="2:6" x14ac:dyDescent="0.3">
      <c r="B44" s="60" t="s">
        <v>249</v>
      </c>
      <c r="D44" s="60"/>
      <c r="E44" s="60"/>
      <c r="F44" s="60"/>
    </row>
  </sheetData>
  <hyperlinks>
    <hyperlink ref="B44" r:id="rId1" xr:uid="{00000000-0004-0000-0100-000000000000}"/>
  </hyperlinks>
  <pageMargins left="0.7" right="0.7" top="1.14375" bottom="1.143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22"/>
  <sheetViews>
    <sheetView zoomScaleNormal="100" workbookViewId="0">
      <pane xSplit="2" ySplit="1" topLeftCell="C17" activePane="bottomRight" state="frozen"/>
      <selection pane="topRight" activeCell="C1" sqref="C1"/>
      <selection pane="bottomLeft" activeCell="A2" sqref="A2"/>
      <selection pane="bottomRight" activeCell="D22" sqref="D22"/>
    </sheetView>
  </sheetViews>
  <sheetFormatPr defaultRowHeight="14.4" x14ac:dyDescent="0.3"/>
  <cols>
    <col min="1" max="2" width="9.5546875" customWidth="1"/>
    <col min="3" max="3" width="7.44140625" customWidth="1"/>
    <col min="4" max="4" width="21" customWidth="1"/>
    <col min="5" max="5" width="9.5546875" customWidth="1"/>
    <col min="6" max="9" width="14.88671875" customWidth="1"/>
    <col min="10" max="10" width="12.5546875" customWidth="1"/>
    <col min="11" max="11" width="36.88671875" customWidth="1"/>
    <col min="12" max="12" width="21" customWidth="1"/>
    <col min="13" max="19" width="9.5546875" style="11" customWidth="1"/>
    <col min="20" max="20" width="11.21875" style="11" customWidth="1"/>
    <col min="21" max="23" width="9.5546875" style="11" customWidth="1"/>
    <col min="24" max="24" width="63.44140625" style="33" customWidth="1"/>
    <col min="25" max="1026" width="9.5546875" customWidth="1"/>
  </cols>
  <sheetData>
    <row r="1" spans="1:24 1025:1025" ht="57.6" x14ac:dyDescent="0.3">
      <c r="A1" s="61" t="s">
        <v>250</v>
      </c>
      <c r="B1" s="61" t="s">
        <v>251</v>
      </c>
      <c r="C1" s="62" t="s">
        <v>191</v>
      </c>
      <c r="D1" s="3" t="s">
        <v>0</v>
      </c>
      <c r="E1" s="63" t="s">
        <v>252</v>
      </c>
      <c r="F1" s="63" t="s">
        <v>253</v>
      </c>
      <c r="G1" s="61" t="s">
        <v>254</v>
      </c>
      <c r="H1" s="61" t="s">
        <v>255</v>
      </c>
      <c r="I1" s="64" t="s">
        <v>256</v>
      </c>
      <c r="J1" s="62" t="s">
        <v>257</v>
      </c>
      <c r="K1" s="61" t="s">
        <v>258</v>
      </c>
      <c r="L1" s="61" t="s">
        <v>259</v>
      </c>
      <c r="M1" s="65" t="s">
        <v>12</v>
      </c>
      <c r="N1" s="65" t="s">
        <v>260</v>
      </c>
      <c r="O1" s="65" t="s">
        <v>14</v>
      </c>
      <c r="P1" s="65" t="s">
        <v>261</v>
      </c>
      <c r="Q1" s="65" t="s">
        <v>16</v>
      </c>
      <c r="R1" s="65" t="s">
        <v>262</v>
      </c>
      <c r="S1" s="66" t="s">
        <v>263</v>
      </c>
      <c r="T1" s="66" t="s">
        <v>264</v>
      </c>
      <c r="U1" s="65" t="s">
        <v>21</v>
      </c>
      <c r="V1" s="65" t="s">
        <v>265</v>
      </c>
      <c r="W1" s="65" t="s">
        <v>19</v>
      </c>
      <c r="X1" s="66" t="s">
        <v>22</v>
      </c>
    </row>
    <row r="2" spans="1:24 1025:1025" ht="28.8" x14ac:dyDescent="0.3">
      <c r="A2" s="67" t="s">
        <v>32</v>
      </c>
      <c r="B2" s="67" t="s">
        <v>320</v>
      </c>
      <c r="C2" s="6"/>
      <c r="D2" s="68" t="s">
        <v>321</v>
      </c>
      <c r="E2" s="41">
        <v>2146</v>
      </c>
      <c r="F2" s="6">
        <v>517</v>
      </c>
      <c r="G2" s="6">
        <v>1553</v>
      </c>
      <c r="H2" s="6">
        <v>12.7</v>
      </c>
      <c r="I2" s="6">
        <v>4</v>
      </c>
      <c r="J2" s="6">
        <v>0</v>
      </c>
      <c r="K2" s="68" t="s">
        <v>268</v>
      </c>
      <c r="L2" s="68" t="s">
        <v>269</v>
      </c>
      <c r="M2" s="11">
        <v>5</v>
      </c>
      <c r="N2" s="56">
        <f t="shared" ref="N2:N8" si="0">20+E2/400</f>
        <v>25.365000000000002</v>
      </c>
      <c r="O2" s="13">
        <v>28</v>
      </c>
      <c r="P2" s="51"/>
      <c r="Q2" s="11">
        <v>3</v>
      </c>
      <c r="R2" s="56">
        <f t="shared" ref="R2:R8" si="1">H2*I2/5</f>
        <v>10.16</v>
      </c>
      <c r="S2" s="56"/>
      <c r="T2" s="56"/>
      <c r="U2" s="13">
        <v>10</v>
      </c>
      <c r="V2" s="56">
        <f t="shared" ref="V2:V8" si="2">F2/60</f>
        <v>8.6166666666666671</v>
      </c>
      <c r="W2" s="13">
        <v>9</v>
      </c>
      <c r="X2" s="33" t="s">
        <v>324</v>
      </c>
    </row>
    <row r="3" spans="1:24 1025:1025" x14ac:dyDescent="0.3">
      <c r="A3" s="67" t="s">
        <v>32</v>
      </c>
      <c r="B3" s="67" t="s">
        <v>266</v>
      </c>
      <c r="C3" s="6" t="s">
        <v>267</v>
      </c>
      <c r="D3" s="79" t="s">
        <v>311</v>
      </c>
      <c r="E3" s="41">
        <v>3367</v>
      </c>
      <c r="F3" s="6">
        <v>512</v>
      </c>
      <c r="G3" s="6">
        <v>1360</v>
      </c>
      <c r="H3" s="6">
        <v>12.7</v>
      </c>
      <c r="I3" s="6">
        <v>4</v>
      </c>
      <c r="J3" s="6">
        <v>0</v>
      </c>
      <c r="K3" s="68" t="s">
        <v>268</v>
      </c>
      <c r="L3" s="68" t="s">
        <v>269</v>
      </c>
      <c r="M3" s="11">
        <v>5</v>
      </c>
      <c r="N3" s="56">
        <f t="shared" si="0"/>
        <v>28.4175</v>
      </c>
      <c r="O3" s="13">
        <v>28</v>
      </c>
      <c r="P3" s="51"/>
      <c r="Q3" s="11">
        <v>4</v>
      </c>
      <c r="R3" s="56">
        <f t="shared" si="1"/>
        <v>10.16</v>
      </c>
      <c r="S3" s="56"/>
      <c r="T3" s="56"/>
      <c r="U3" s="13">
        <v>10</v>
      </c>
      <c r="V3" s="56">
        <f t="shared" si="2"/>
        <v>8.5333333333333332</v>
      </c>
      <c r="W3" s="13">
        <v>9</v>
      </c>
      <c r="X3" s="33" t="s">
        <v>270</v>
      </c>
    </row>
    <row r="4" spans="1:24 1025:1025" ht="28.8" x14ac:dyDescent="0.3">
      <c r="A4" s="67" t="s">
        <v>32</v>
      </c>
      <c r="B4" s="67" t="s">
        <v>339</v>
      </c>
      <c r="C4" s="6"/>
      <c r="D4" s="79" t="s">
        <v>142</v>
      </c>
      <c r="E4" s="41">
        <v>5800</v>
      </c>
      <c r="F4" s="6">
        <v>660</v>
      </c>
      <c r="G4" s="6">
        <v>2100</v>
      </c>
      <c r="H4" s="6">
        <v>12.7</v>
      </c>
      <c r="I4" s="6">
        <v>6</v>
      </c>
      <c r="J4" s="6">
        <v>0</v>
      </c>
      <c r="K4" s="68" t="s">
        <v>268</v>
      </c>
      <c r="L4" s="68" t="s">
        <v>269</v>
      </c>
      <c r="M4" s="11">
        <v>6</v>
      </c>
      <c r="N4" s="56">
        <f t="shared" ref="N4" si="3">20+E4/400</f>
        <v>34.5</v>
      </c>
      <c r="O4" s="13">
        <v>28</v>
      </c>
      <c r="P4" s="51"/>
      <c r="Q4" s="11">
        <v>4</v>
      </c>
      <c r="R4" s="56">
        <f t="shared" ref="R4" si="4">H4*I4/5</f>
        <v>15.239999999999998</v>
      </c>
      <c r="S4" s="56"/>
      <c r="T4" s="56"/>
      <c r="U4" s="13">
        <v>10</v>
      </c>
      <c r="V4" s="56">
        <f t="shared" ref="V4" si="5">F4/60</f>
        <v>11</v>
      </c>
      <c r="W4" s="13">
        <v>9</v>
      </c>
      <c r="X4" s="33" t="s">
        <v>270</v>
      </c>
    </row>
    <row r="5" spans="1:24 1025:1025" ht="28.8" x14ac:dyDescent="0.3">
      <c r="A5" s="67" t="s">
        <v>271</v>
      </c>
      <c r="B5" s="67" t="s">
        <v>322</v>
      </c>
      <c r="C5" s="6" t="s">
        <v>106</v>
      </c>
      <c r="D5" s="68" t="s">
        <v>323</v>
      </c>
      <c r="E5" s="41">
        <v>1490</v>
      </c>
      <c r="F5" s="6">
        <v>525</v>
      </c>
      <c r="G5" s="6">
        <v>700</v>
      </c>
      <c r="H5" s="6">
        <v>20</v>
      </c>
      <c r="I5" s="6">
        <v>2</v>
      </c>
      <c r="J5" s="6">
        <v>0</v>
      </c>
      <c r="K5" s="68" t="s">
        <v>273</v>
      </c>
      <c r="L5" s="68" t="s">
        <v>274</v>
      </c>
      <c r="M5" s="11">
        <v>5</v>
      </c>
      <c r="N5" s="56">
        <f t="shared" si="0"/>
        <v>23.725000000000001</v>
      </c>
      <c r="O5" s="13">
        <v>21</v>
      </c>
      <c r="P5" s="51"/>
      <c r="Q5" s="11">
        <v>3</v>
      </c>
      <c r="R5" s="56">
        <f t="shared" si="1"/>
        <v>8</v>
      </c>
      <c r="S5" s="56"/>
      <c r="T5" s="56"/>
      <c r="U5" s="13">
        <v>10</v>
      </c>
      <c r="V5" s="56">
        <f t="shared" si="2"/>
        <v>8.75</v>
      </c>
      <c r="W5" s="13">
        <v>10</v>
      </c>
      <c r="X5" s="33" t="s">
        <v>324</v>
      </c>
    </row>
    <row r="6" spans="1:24 1025:1025" ht="28.8" x14ac:dyDescent="0.3">
      <c r="A6" s="67" t="s">
        <v>271</v>
      </c>
      <c r="B6" s="67" t="s">
        <v>272</v>
      </c>
      <c r="C6" s="6"/>
      <c r="D6" s="79" t="s">
        <v>106</v>
      </c>
      <c r="E6" s="41">
        <v>2883</v>
      </c>
      <c r="F6" s="6">
        <v>592</v>
      </c>
      <c r="G6" s="6">
        <v>700</v>
      </c>
      <c r="H6" s="6">
        <v>20</v>
      </c>
      <c r="I6" s="6">
        <v>2</v>
      </c>
      <c r="J6" s="6">
        <v>0</v>
      </c>
      <c r="K6" s="68" t="s">
        <v>273</v>
      </c>
      <c r="L6" s="68" t="s">
        <v>274</v>
      </c>
      <c r="M6" s="11">
        <v>5</v>
      </c>
      <c r="N6" s="56">
        <f t="shared" si="0"/>
        <v>27.2075</v>
      </c>
      <c r="O6" s="13">
        <v>21</v>
      </c>
      <c r="P6" s="51"/>
      <c r="Q6" s="11">
        <v>4</v>
      </c>
      <c r="R6" s="56">
        <f t="shared" si="1"/>
        <v>8</v>
      </c>
      <c r="S6" s="56"/>
      <c r="T6" s="56"/>
      <c r="U6" s="13">
        <v>10</v>
      </c>
      <c r="V6" s="56">
        <f t="shared" si="2"/>
        <v>9.8666666666666671</v>
      </c>
      <c r="W6" s="13">
        <v>10</v>
      </c>
      <c r="X6" s="33" t="s">
        <v>275</v>
      </c>
    </row>
    <row r="7" spans="1:24 1025:1025" ht="43.2" x14ac:dyDescent="0.3">
      <c r="A7" s="67" t="s">
        <v>44</v>
      </c>
      <c r="B7" s="67" t="s">
        <v>276</v>
      </c>
      <c r="C7" s="6" t="s">
        <v>267</v>
      </c>
      <c r="D7" s="68" t="s">
        <v>299</v>
      </c>
      <c r="E7" s="6">
        <v>3148</v>
      </c>
      <c r="F7" s="6">
        <v>560</v>
      </c>
      <c r="G7" s="6">
        <v>850</v>
      </c>
      <c r="H7" s="6">
        <v>20</v>
      </c>
      <c r="I7" s="6">
        <v>4</v>
      </c>
      <c r="J7" s="6">
        <v>0</v>
      </c>
      <c r="K7" s="68" t="s">
        <v>277</v>
      </c>
      <c r="L7" s="68" t="s">
        <v>274</v>
      </c>
      <c r="M7" s="11">
        <v>5</v>
      </c>
      <c r="N7" s="56">
        <f t="shared" si="0"/>
        <v>27.87</v>
      </c>
      <c r="O7" s="13">
        <v>30</v>
      </c>
      <c r="P7" s="51"/>
      <c r="Q7" s="11">
        <v>3</v>
      </c>
      <c r="R7" s="56">
        <f t="shared" si="1"/>
        <v>16</v>
      </c>
      <c r="S7" s="56"/>
      <c r="T7" s="56"/>
      <c r="U7" s="13">
        <v>11</v>
      </c>
      <c r="V7" s="56">
        <f t="shared" si="2"/>
        <v>9.3333333333333339</v>
      </c>
      <c r="W7" s="13">
        <v>9</v>
      </c>
      <c r="X7" s="33" t="s">
        <v>270</v>
      </c>
    </row>
    <row r="8" spans="1:24 1025:1025" x14ac:dyDescent="0.3">
      <c r="A8" s="67" t="s">
        <v>27</v>
      </c>
      <c r="B8" s="67" t="s">
        <v>278</v>
      </c>
      <c r="C8" s="6" t="s">
        <v>279</v>
      </c>
      <c r="D8" s="68" t="s">
        <v>312</v>
      </c>
      <c r="E8" s="6">
        <v>2297</v>
      </c>
      <c r="F8" s="6">
        <v>595</v>
      </c>
      <c r="G8" s="6">
        <v>756</v>
      </c>
      <c r="H8" s="6">
        <v>7.7</v>
      </c>
      <c r="I8" s="6">
        <v>8</v>
      </c>
      <c r="J8" s="6">
        <v>0</v>
      </c>
      <c r="K8" s="68"/>
      <c r="L8" s="68"/>
      <c r="M8" s="11">
        <v>5</v>
      </c>
      <c r="N8" s="56">
        <f t="shared" si="0"/>
        <v>25.7425</v>
      </c>
      <c r="O8" s="13">
        <v>30</v>
      </c>
      <c r="P8" s="51"/>
      <c r="Q8" s="11">
        <v>3</v>
      </c>
      <c r="R8" s="56">
        <f t="shared" si="1"/>
        <v>12.32</v>
      </c>
      <c r="S8" s="56"/>
      <c r="T8" s="56"/>
      <c r="U8" s="13">
        <v>11</v>
      </c>
      <c r="V8" s="56">
        <f t="shared" si="2"/>
        <v>9.9166666666666661</v>
      </c>
      <c r="W8" s="13">
        <v>9</v>
      </c>
    </row>
    <row r="9" spans="1:24 1025:1025" s="74" customFormat="1" x14ac:dyDescent="0.3">
      <c r="A9" s="69" t="s">
        <v>280</v>
      </c>
      <c r="B9" s="70"/>
      <c r="C9" s="71"/>
      <c r="D9" s="72"/>
      <c r="E9" s="70"/>
      <c r="F9" s="71"/>
      <c r="G9" s="71"/>
      <c r="H9" s="71"/>
      <c r="I9" s="71"/>
      <c r="J9" s="71"/>
      <c r="K9" s="72"/>
      <c r="L9" s="72"/>
      <c r="M9" s="73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AMK9"/>
    </row>
    <row r="10" spans="1:24 1025:1025" ht="28.8" x14ac:dyDescent="0.3">
      <c r="A10" s="67" t="s">
        <v>32</v>
      </c>
      <c r="B10" s="67" t="s">
        <v>281</v>
      </c>
      <c r="C10" s="6" t="s">
        <v>282</v>
      </c>
      <c r="D10" s="79" t="s">
        <v>313</v>
      </c>
      <c r="E10" s="41">
        <v>4175</v>
      </c>
      <c r="F10" s="6">
        <v>640</v>
      </c>
      <c r="G10" s="6">
        <v>1617</v>
      </c>
      <c r="H10" s="6">
        <v>12.7</v>
      </c>
      <c r="I10" s="6">
        <v>6</v>
      </c>
      <c r="J10" s="6">
        <v>1800</v>
      </c>
      <c r="K10" s="68" t="s">
        <v>283</v>
      </c>
      <c r="L10" s="68" t="s">
        <v>284</v>
      </c>
      <c r="M10" s="11">
        <v>6</v>
      </c>
      <c r="N10" s="56">
        <f>20+E10/400</f>
        <v>30.4375</v>
      </c>
      <c r="O10" s="13">
        <v>27</v>
      </c>
      <c r="P10" s="51"/>
      <c r="Q10" s="11">
        <v>2</v>
      </c>
      <c r="R10" s="56">
        <f>H10*I10/5</f>
        <v>15.239999999999998</v>
      </c>
      <c r="S10" s="48">
        <f>J10/12</f>
        <v>150</v>
      </c>
      <c r="T10" s="48">
        <f>(S10-R10)/R10</f>
        <v>8.8425196850393704</v>
      </c>
      <c r="U10" s="13">
        <v>10</v>
      </c>
      <c r="V10" s="56">
        <f>F10/60</f>
        <v>10.666666666666666</v>
      </c>
      <c r="W10" s="13">
        <v>11</v>
      </c>
      <c r="X10" s="13" t="s">
        <v>285</v>
      </c>
    </row>
    <row r="11" spans="1:24 1025:1025" ht="43.2" x14ac:dyDescent="0.3">
      <c r="A11" s="67" t="s">
        <v>44</v>
      </c>
      <c r="B11" s="67" t="s">
        <v>286</v>
      </c>
      <c r="C11" s="6" t="s">
        <v>142</v>
      </c>
      <c r="D11" s="79" t="s">
        <v>314</v>
      </c>
      <c r="E11" s="41">
        <v>4417</v>
      </c>
      <c r="F11" s="6">
        <v>653</v>
      </c>
      <c r="G11" s="6">
        <v>800</v>
      </c>
      <c r="H11" s="6">
        <v>20</v>
      </c>
      <c r="I11" s="6">
        <v>4</v>
      </c>
      <c r="J11" s="6">
        <v>500</v>
      </c>
      <c r="K11" s="68" t="s">
        <v>287</v>
      </c>
      <c r="L11" s="68" t="s">
        <v>288</v>
      </c>
      <c r="M11" s="11">
        <v>6</v>
      </c>
      <c r="N11" s="56">
        <f>20+E11/400</f>
        <v>31.0425</v>
      </c>
      <c r="O11" s="13">
        <v>23</v>
      </c>
      <c r="P11" s="51"/>
      <c r="Q11" s="11">
        <v>4</v>
      </c>
      <c r="R11" s="56">
        <f>H11*I11/5</f>
        <v>16</v>
      </c>
      <c r="S11" s="48">
        <f>J11/12</f>
        <v>41.666666666666664</v>
      </c>
      <c r="T11" s="48">
        <f>(S11-R11)/R11</f>
        <v>1.6041666666666665</v>
      </c>
      <c r="U11" s="13">
        <v>10</v>
      </c>
      <c r="V11" s="56">
        <f>F11/60</f>
        <v>10.883333333333333</v>
      </c>
      <c r="W11" s="13">
        <v>11</v>
      </c>
      <c r="X11" s="13" t="s">
        <v>285</v>
      </c>
    </row>
    <row r="12" spans="1:24 1025:1025" ht="28.8" x14ac:dyDescent="0.3">
      <c r="A12" s="67" t="s">
        <v>271</v>
      </c>
      <c r="B12" s="67" t="s">
        <v>289</v>
      </c>
      <c r="C12" s="6" t="s">
        <v>142</v>
      </c>
      <c r="D12" s="79" t="s">
        <v>315</v>
      </c>
      <c r="E12" s="41">
        <v>4360</v>
      </c>
      <c r="F12" s="6">
        <v>414</v>
      </c>
      <c r="G12" s="6">
        <v>720</v>
      </c>
      <c r="H12" s="6">
        <v>13</v>
      </c>
      <c r="I12" s="6">
        <v>5</v>
      </c>
      <c r="J12" s="6">
        <v>600</v>
      </c>
      <c r="K12" s="68" t="s">
        <v>290</v>
      </c>
      <c r="L12" s="68" t="s">
        <v>288</v>
      </c>
      <c r="M12" s="11">
        <v>6</v>
      </c>
      <c r="N12" s="56">
        <f>20+E12/400</f>
        <v>30.9</v>
      </c>
      <c r="O12" s="13">
        <v>25</v>
      </c>
      <c r="P12" s="51"/>
      <c r="Q12" s="11">
        <v>3</v>
      </c>
      <c r="R12" s="56">
        <f>H12*I12/5</f>
        <v>13</v>
      </c>
      <c r="S12" s="48">
        <f>J12/12</f>
        <v>50</v>
      </c>
      <c r="T12" s="48">
        <f>(S12-R12)/R12</f>
        <v>2.8461538461538463</v>
      </c>
      <c r="U12" s="13">
        <v>10</v>
      </c>
      <c r="V12" s="56">
        <f>F12/60</f>
        <v>6.9</v>
      </c>
      <c r="W12" s="13">
        <v>7</v>
      </c>
      <c r="X12" s="13" t="s">
        <v>285</v>
      </c>
    </row>
    <row r="13" spans="1:24 1025:1025" ht="28.8" x14ac:dyDescent="0.3">
      <c r="A13" s="41" t="s">
        <v>44</v>
      </c>
      <c r="B13" s="41" t="s">
        <v>291</v>
      </c>
      <c r="C13" s="6"/>
      <c r="D13" s="68" t="s">
        <v>316</v>
      </c>
      <c r="E13" s="41">
        <v>4320</v>
      </c>
      <c r="F13" s="6">
        <v>390</v>
      </c>
      <c r="G13" s="6">
        <v>500</v>
      </c>
      <c r="H13" s="6">
        <v>7.92</v>
      </c>
      <c r="I13" s="6">
        <v>3</v>
      </c>
      <c r="J13" s="6">
        <v>250</v>
      </c>
      <c r="K13" s="68"/>
      <c r="L13" s="68"/>
      <c r="M13" s="11">
        <v>6</v>
      </c>
      <c r="N13" s="56">
        <f>20+E13/400</f>
        <v>30.8</v>
      </c>
      <c r="O13" s="13">
        <v>20</v>
      </c>
      <c r="P13" s="51"/>
      <c r="Q13" s="11">
        <v>3</v>
      </c>
      <c r="R13" s="56">
        <f>H13*I13/5</f>
        <v>4.7519999999999998</v>
      </c>
      <c r="S13" s="48">
        <f>J13/12</f>
        <v>20.833333333333332</v>
      </c>
      <c r="T13" s="48">
        <f>(S13-R13)/R13</f>
        <v>3.3841189674523009</v>
      </c>
      <c r="U13" s="13">
        <v>5</v>
      </c>
      <c r="V13" s="56">
        <f>F13/60</f>
        <v>6.5</v>
      </c>
      <c r="W13" s="13">
        <v>5</v>
      </c>
      <c r="X13" s="13" t="s">
        <v>285</v>
      </c>
    </row>
    <row r="14" spans="1:24 1025:1025" x14ac:dyDescent="0.3">
      <c r="A14" s="67" t="s">
        <v>44</v>
      </c>
      <c r="B14" s="67" t="s">
        <v>304</v>
      </c>
      <c r="C14" s="6" t="s">
        <v>110</v>
      </c>
      <c r="D14" s="80">
        <v>1944</v>
      </c>
      <c r="E14" s="41">
        <v>3800</v>
      </c>
      <c r="F14" s="6">
        <v>850</v>
      </c>
      <c r="G14" s="6">
        <v>1050</v>
      </c>
      <c r="H14" s="6">
        <v>30</v>
      </c>
      <c r="I14" s="6">
        <v>4</v>
      </c>
      <c r="J14" s="6">
        <v>500</v>
      </c>
      <c r="K14" s="68"/>
      <c r="L14" s="68"/>
      <c r="M14" s="11">
        <v>8</v>
      </c>
      <c r="N14" s="56">
        <f>20+E14/400</f>
        <v>29.5</v>
      </c>
      <c r="P14" s="51"/>
      <c r="Q14" s="11">
        <v>4</v>
      </c>
      <c r="R14" s="56">
        <f>H14*I14/5</f>
        <v>24</v>
      </c>
      <c r="S14" s="48">
        <f>J14/12</f>
        <v>41.666666666666664</v>
      </c>
      <c r="T14" s="48">
        <f>(S14-R14)/R14</f>
        <v>0.73611111111111105</v>
      </c>
      <c r="V14" s="56">
        <f>F14/60</f>
        <v>14.166666666666666</v>
      </c>
      <c r="X14" s="11"/>
    </row>
    <row r="15" spans="1:24 1025:1025" s="74" customFormat="1" x14ac:dyDescent="0.3">
      <c r="A15" s="75" t="s">
        <v>292</v>
      </c>
      <c r="B15" s="70"/>
      <c r="C15" s="71"/>
      <c r="D15" s="72"/>
      <c r="E15" s="70"/>
      <c r="F15" s="71"/>
      <c r="G15" s="71"/>
      <c r="H15" s="71"/>
      <c r="I15" s="71"/>
      <c r="J15" s="71"/>
      <c r="K15" s="72"/>
      <c r="L15" s="72"/>
      <c r="M15" s="73"/>
      <c r="N15" s="76"/>
      <c r="O15" s="73"/>
      <c r="P15" s="76"/>
      <c r="Q15" s="73"/>
      <c r="R15" s="76"/>
      <c r="S15" s="76"/>
      <c r="T15" s="76"/>
      <c r="U15" s="73"/>
      <c r="V15" s="76"/>
      <c r="W15" s="73"/>
      <c r="X15" s="77"/>
      <c r="AMK15"/>
    </row>
    <row r="16" spans="1:24 1025:1025" ht="28.8" x14ac:dyDescent="0.3">
      <c r="A16" s="67" t="s">
        <v>271</v>
      </c>
      <c r="B16" s="67" t="s">
        <v>325</v>
      </c>
      <c r="C16" s="6"/>
      <c r="D16" s="68" t="s">
        <v>326</v>
      </c>
      <c r="E16" s="41">
        <v>11000</v>
      </c>
      <c r="F16" s="6">
        <v>212</v>
      </c>
      <c r="G16" s="6">
        <v>2000</v>
      </c>
      <c r="H16" s="6">
        <v>7.62</v>
      </c>
      <c r="I16" s="6">
        <v>7</v>
      </c>
      <c r="J16" s="6">
        <v>5000</v>
      </c>
      <c r="K16" s="68"/>
      <c r="L16" s="68"/>
      <c r="M16" s="11">
        <v>8</v>
      </c>
      <c r="N16" s="56">
        <f>20+E16/400</f>
        <v>47.5</v>
      </c>
      <c r="O16" s="13">
        <v>23</v>
      </c>
      <c r="P16" s="51"/>
      <c r="Q16" s="11">
        <v>0</v>
      </c>
      <c r="R16" s="56">
        <f>H16*I16/5</f>
        <v>10.668000000000001</v>
      </c>
      <c r="S16" s="48">
        <f>J16/12</f>
        <v>416.66666666666669</v>
      </c>
      <c r="T16" s="48">
        <f>(S16-R16)/R16</f>
        <v>38.057617797775272</v>
      </c>
      <c r="U16" s="13">
        <v>6</v>
      </c>
      <c r="V16" s="56">
        <f>F16/70</f>
        <v>3.0285714285714285</v>
      </c>
      <c r="W16" s="13">
        <v>6</v>
      </c>
      <c r="X16" s="13" t="s">
        <v>297</v>
      </c>
    </row>
    <row r="17" spans="1:24 1025:1025" ht="28.8" x14ac:dyDescent="0.3">
      <c r="A17" s="67" t="s">
        <v>271</v>
      </c>
      <c r="B17" s="67" t="s">
        <v>293</v>
      </c>
      <c r="C17" s="6" t="s">
        <v>294</v>
      </c>
      <c r="D17" s="79" t="s">
        <v>317</v>
      </c>
      <c r="E17" s="41">
        <v>7601</v>
      </c>
      <c r="F17" s="6">
        <v>410</v>
      </c>
      <c r="G17" s="6">
        <v>2020</v>
      </c>
      <c r="H17" s="6">
        <v>20</v>
      </c>
      <c r="I17" s="6">
        <v>3</v>
      </c>
      <c r="J17" s="6">
        <f>2270+1500</f>
        <v>3770</v>
      </c>
      <c r="K17" s="68" t="s">
        <v>295</v>
      </c>
      <c r="L17" s="68" t="s">
        <v>296</v>
      </c>
      <c r="M17" s="11">
        <v>7</v>
      </c>
      <c r="N17" s="56">
        <f>20+E17/400</f>
        <v>39.002499999999998</v>
      </c>
      <c r="O17" s="13">
        <v>23</v>
      </c>
      <c r="P17" s="51"/>
      <c r="Q17" s="11">
        <v>0</v>
      </c>
      <c r="R17" s="56">
        <f>H17*I17/5</f>
        <v>12</v>
      </c>
      <c r="S17" s="48">
        <f>J17/12</f>
        <v>314.16666666666669</v>
      </c>
      <c r="T17" s="48">
        <f>(S17-R17)/R17</f>
        <v>25.180555555555557</v>
      </c>
      <c r="U17" s="13">
        <v>6</v>
      </c>
      <c r="V17" s="56">
        <f>F17/70</f>
        <v>5.8571428571428568</v>
      </c>
      <c r="W17" s="13">
        <v>6</v>
      </c>
      <c r="X17" s="13" t="s">
        <v>297</v>
      </c>
    </row>
    <row r="18" spans="1:24 1025:1025" ht="28.8" x14ac:dyDescent="0.3">
      <c r="A18" s="67" t="s">
        <v>32</v>
      </c>
      <c r="B18" s="67" t="s">
        <v>298</v>
      </c>
      <c r="C18" s="6" t="s">
        <v>299</v>
      </c>
      <c r="D18" s="68" t="s">
        <v>318</v>
      </c>
      <c r="E18" s="41">
        <v>16391</v>
      </c>
      <c r="F18" s="6">
        <v>320</v>
      </c>
      <c r="G18" s="6">
        <v>2700</v>
      </c>
      <c r="H18" s="6">
        <v>12.7</v>
      </c>
      <c r="I18" s="6">
        <v>13</v>
      </c>
      <c r="J18" s="6">
        <v>3600</v>
      </c>
      <c r="K18" s="68" t="s">
        <v>300</v>
      </c>
      <c r="L18" s="68" t="s">
        <v>274</v>
      </c>
      <c r="M18" s="11">
        <v>8</v>
      </c>
      <c r="N18" s="56">
        <f>20+E18/400</f>
        <v>60.977499999999999</v>
      </c>
      <c r="O18" s="13">
        <v>18</v>
      </c>
      <c r="P18" s="51"/>
      <c r="Q18" s="11">
        <v>0</v>
      </c>
      <c r="R18" s="56">
        <f>H18*I18/5</f>
        <v>33.019999999999996</v>
      </c>
      <c r="S18" s="48">
        <f>J18/12</f>
        <v>300</v>
      </c>
      <c r="T18" s="48">
        <f>(S18-R18)/R18</f>
        <v>8.0854027861901887</v>
      </c>
      <c r="U18" s="13">
        <v>7</v>
      </c>
      <c r="V18" s="56">
        <f>F18/70</f>
        <v>4.5714285714285712</v>
      </c>
      <c r="W18" s="13">
        <v>5</v>
      </c>
      <c r="X18" s="13" t="s">
        <v>297</v>
      </c>
    </row>
    <row r="19" spans="1:24 1025:1025" ht="28.8" x14ac:dyDescent="0.3">
      <c r="A19" s="67" t="s">
        <v>44</v>
      </c>
      <c r="B19" s="67" t="s">
        <v>301</v>
      </c>
      <c r="C19" s="6" t="s">
        <v>302</v>
      </c>
      <c r="D19" s="68" t="s">
        <v>319</v>
      </c>
      <c r="E19" s="41">
        <v>8500</v>
      </c>
      <c r="F19" s="6">
        <v>510</v>
      </c>
      <c r="G19" s="6">
        <v>2400</v>
      </c>
      <c r="H19" s="6">
        <v>7.92</v>
      </c>
      <c r="I19" s="6">
        <v>5</v>
      </c>
      <c r="J19" s="6">
        <v>1400</v>
      </c>
      <c r="K19" s="68" t="s">
        <v>303</v>
      </c>
      <c r="L19" s="68" t="s">
        <v>269</v>
      </c>
      <c r="M19" s="11">
        <v>6</v>
      </c>
      <c r="N19" s="56">
        <f>20+E19/400</f>
        <v>41.25</v>
      </c>
      <c r="O19" s="13">
        <v>20</v>
      </c>
      <c r="P19" s="51"/>
      <c r="Q19" s="11">
        <v>3</v>
      </c>
      <c r="R19" s="56">
        <f>H19*I19/5</f>
        <v>7.92</v>
      </c>
      <c r="S19" s="48">
        <f>J19/12</f>
        <v>116.66666666666667</v>
      </c>
      <c r="T19" s="48">
        <f>(S19-R19)/R19</f>
        <v>13.730639730639732</v>
      </c>
      <c r="U19" s="13">
        <v>5</v>
      </c>
      <c r="V19" s="56">
        <f>F19/70</f>
        <v>7.2857142857142856</v>
      </c>
      <c r="W19" s="13">
        <v>5</v>
      </c>
      <c r="X19" s="13" t="s">
        <v>297</v>
      </c>
    </row>
    <row r="20" spans="1:24 1025:1025" s="74" customFormat="1" ht="15" customHeight="1" x14ac:dyDescent="0.3">
      <c r="A20" s="81" t="s">
        <v>340</v>
      </c>
      <c r="B20" s="82"/>
      <c r="C20" s="82"/>
      <c r="D20" s="83"/>
      <c r="E20" s="70"/>
      <c r="F20" s="71"/>
      <c r="G20" s="71"/>
      <c r="H20" s="71"/>
      <c r="I20" s="71"/>
      <c r="J20" s="71"/>
      <c r="K20" s="72"/>
      <c r="L20" s="72"/>
      <c r="M20" s="73"/>
      <c r="N20" s="76"/>
      <c r="O20" s="73"/>
      <c r="P20" s="76"/>
      <c r="Q20" s="73"/>
      <c r="R20" s="76"/>
      <c r="S20" s="76"/>
      <c r="T20" s="76"/>
      <c r="U20" s="73"/>
      <c r="V20" s="76"/>
      <c r="W20" s="73"/>
      <c r="X20" s="77"/>
      <c r="AMK20"/>
    </row>
    <row r="21" spans="1:24 1025:1025" ht="43.2" x14ac:dyDescent="0.3">
      <c r="A21" s="67" t="s">
        <v>32</v>
      </c>
      <c r="B21" s="67" t="s">
        <v>341</v>
      </c>
      <c r="C21" s="6"/>
      <c r="D21" s="79" t="s">
        <v>342</v>
      </c>
      <c r="E21" s="41">
        <v>8000</v>
      </c>
      <c r="F21" s="6">
        <v>360</v>
      </c>
      <c r="G21" s="6">
        <v>2500</v>
      </c>
      <c r="H21" s="6">
        <v>0</v>
      </c>
      <c r="I21" s="6">
        <v>0</v>
      </c>
      <c r="J21" s="6">
        <v>0</v>
      </c>
      <c r="K21" s="68"/>
      <c r="L21" s="68"/>
      <c r="M21" s="11">
        <v>5</v>
      </c>
      <c r="N21" s="56">
        <f>20+E21/400</f>
        <v>40</v>
      </c>
      <c r="O21" s="13">
        <v>23</v>
      </c>
      <c r="P21" s="51"/>
      <c r="Q21" s="11">
        <v>0</v>
      </c>
      <c r="R21" s="56">
        <f>H21*I21/5</f>
        <v>0</v>
      </c>
      <c r="S21" s="48">
        <f>J21/12</f>
        <v>0</v>
      </c>
      <c r="T21" s="48">
        <v>0</v>
      </c>
      <c r="U21" s="13">
        <v>6</v>
      </c>
      <c r="V21" s="56">
        <f>F21/70</f>
        <v>5.1428571428571432</v>
      </c>
      <c r="W21" s="13">
        <v>5</v>
      </c>
      <c r="X21" s="13"/>
    </row>
    <row r="22" spans="1:24 1025:1025" x14ac:dyDescent="0.3">
      <c r="A22" s="67" t="s">
        <v>44</v>
      </c>
      <c r="B22" s="67" t="s">
        <v>343</v>
      </c>
      <c r="C22" s="6"/>
      <c r="D22" s="68" t="s">
        <v>344</v>
      </c>
      <c r="E22" s="41">
        <v>5700</v>
      </c>
      <c r="F22" s="6">
        <v>265</v>
      </c>
      <c r="G22" s="6">
        <v>1000</v>
      </c>
      <c r="H22" s="6">
        <v>0</v>
      </c>
      <c r="I22" s="6">
        <v>0</v>
      </c>
      <c r="J22" s="6">
        <v>0</v>
      </c>
      <c r="K22" s="68"/>
      <c r="L22" s="68"/>
      <c r="M22" s="11">
        <v>5</v>
      </c>
      <c r="N22" s="56">
        <f>20+E22/400</f>
        <v>34.25</v>
      </c>
      <c r="O22" s="13">
        <v>23</v>
      </c>
      <c r="P22" s="51"/>
      <c r="Q22" s="11">
        <v>0</v>
      </c>
      <c r="R22" s="56">
        <f>H22*I22/5</f>
        <v>0</v>
      </c>
      <c r="S22" s="48">
        <f>J22/12</f>
        <v>0</v>
      </c>
      <c r="T22" s="48">
        <v>0</v>
      </c>
      <c r="U22" s="13">
        <v>6</v>
      </c>
      <c r="V22" s="56">
        <f>F22/70</f>
        <v>3.7857142857142856</v>
      </c>
      <c r="W22" s="13">
        <v>5</v>
      </c>
      <c r="X22" s="13"/>
    </row>
  </sheetData>
  <mergeCells count="1">
    <mergeCell ref="A20:D20"/>
  </mergeCells>
  <pageMargins left="0.7" right="0.7" top="1.14375" bottom="1.143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3561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Tanks&amp;Guns</vt:lpstr>
      <vt:lpstr>ships</vt:lpstr>
      <vt:lpstr>planes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</dc:creator>
  <dc:description/>
  <cp:lastModifiedBy>pch</cp:lastModifiedBy>
  <cp:revision>319</cp:revision>
  <dcterms:created xsi:type="dcterms:W3CDTF">2006-09-16T00:00:00Z</dcterms:created>
  <dcterms:modified xsi:type="dcterms:W3CDTF">2019-05-16T12:24:11Z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