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Projects\htc_others\_image_basic_strategy\collections_ww2\"/>
    </mc:Choice>
  </mc:AlternateContent>
  <bookViews>
    <workbookView xWindow="0" yWindow="0" windowWidth="19200" windowHeight="12180" activeTab="1"/>
  </bookViews>
  <sheets>
    <sheet name="Tanks&amp;Guns" sheetId="1" r:id="rId1"/>
    <sheet name="ships" sheetId="2" r:id="rId2"/>
    <sheet name="planes" sheetId="3" r:id="rId3"/>
  </sheets>
  <calcPr calcId="152511"/>
</workbook>
</file>

<file path=xl/calcChain.xml><?xml version="1.0" encoding="utf-8"?>
<calcChain xmlns="http://schemas.openxmlformats.org/spreadsheetml/2006/main">
  <c r="S18" i="2" l="1"/>
  <c r="S19" i="2"/>
  <c r="S20" i="2"/>
  <c r="M3" i="2"/>
  <c r="M4" i="2"/>
  <c r="M5" i="2"/>
  <c r="M6" i="2"/>
  <c r="M7" i="2"/>
  <c r="M8" i="2"/>
  <c r="M9" i="2"/>
  <c r="M10" i="2"/>
  <c r="M11" i="2"/>
  <c r="M12" i="2"/>
  <c r="M13" i="2"/>
  <c r="M14" i="2"/>
  <c r="M15" i="2"/>
  <c r="M16" i="2"/>
  <c r="M2" i="2"/>
  <c r="J3" i="2"/>
  <c r="J4" i="2"/>
  <c r="J5" i="2"/>
  <c r="J6" i="2"/>
  <c r="J7" i="2"/>
  <c r="J8" i="2"/>
  <c r="J9" i="2"/>
  <c r="J10" i="2"/>
  <c r="J11" i="2"/>
  <c r="J12" i="2"/>
  <c r="J13" i="2"/>
  <c r="J14" i="2"/>
  <c r="J15" i="2"/>
  <c r="J16" i="2"/>
  <c r="J18" i="2"/>
  <c r="J19" i="2"/>
  <c r="J20" i="2"/>
  <c r="J22" i="2"/>
  <c r="J2" i="2"/>
  <c r="M18" i="2"/>
  <c r="M19" i="2"/>
  <c r="M20" i="2"/>
  <c r="O6" i="2"/>
  <c r="O7" i="2"/>
  <c r="O8" i="2"/>
  <c r="O9" i="2"/>
  <c r="O10" i="2"/>
  <c r="O11" i="2"/>
  <c r="O12" i="2"/>
  <c r="O13" i="2"/>
  <c r="O14" i="2"/>
  <c r="O15" i="2"/>
  <c r="O16" i="2"/>
  <c r="O18" i="2"/>
  <c r="O19" i="2"/>
  <c r="O20" i="2"/>
  <c r="O2" i="2"/>
  <c r="O3" i="2"/>
  <c r="O4" i="2"/>
  <c r="O5" i="2"/>
  <c r="Q3" i="2"/>
  <c r="Q4" i="2"/>
  <c r="Q5" i="2"/>
  <c r="Q6" i="2"/>
  <c r="Q7" i="2"/>
  <c r="Q8" i="2"/>
  <c r="Q9" i="2"/>
  <c r="Q10" i="2"/>
  <c r="Q11" i="2"/>
  <c r="Q12" i="2"/>
  <c r="Q13" i="2"/>
  <c r="Q14" i="2"/>
  <c r="Q15" i="2"/>
  <c r="Q16" i="2"/>
  <c r="Q18" i="2"/>
  <c r="Q19" i="2"/>
  <c r="Q20" i="2"/>
  <c r="Q22" i="2"/>
  <c r="Q2" i="2"/>
  <c r="S16" i="2"/>
  <c r="S3" i="2"/>
  <c r="S4" i="2"/>
  <c r="S5" i="2"/>
  <c r="S6" i="2"/>
  <c r="S7" i="2"/>
  <c r="S8" i="2"/>
  <c r="S9" i="2"/>
  <c r="S10" i="2"/>
  <c r="S11" i="2"/>
  <c r="S12" i="2"/>
  <c r="S13" i="2"/>
  <c r="S14" i="2"/>
  <c r="S15" i="2"/>
  <c r="S2" i="2"/>
  <c r="T18" i="1" l="1"/>
  <c r="V18" i="1"/>
  <c r="Q18" i="1"/>
  <c r="O18" i="1"/>
  <c r="V19" i="1" l="1"/>
  <c r="T19" i="1"/>
  <c r="Q19" i="1"/>
  <c r="O19" i="1"/>
  <c r="L58" i="1"/>
  <c r="L59" i="1"/>
  <c r="L60" i="1"/>
  <c r="L61" i="1"/>
  <c r="L62" i="1"/>
  <c r="L63" i="1"/>
  <c r="L57" i="1"/>
  <c r="L51" i="1"/>
  <c r="L52" i="1"/>
  <c r="L53" i="1"/>
  <c r="L54" i="1"/>
  <c r="L50" i="1"/>
  <c r="O57" i="1"/>
  <c r="O58" i="1"/>
  <c r="O51" i="1"/>
  <c r="O63" i="1"/>
  <c r="O52" i="1"/>
  <c r="O53" i="1"/>
  <c r="O54" i="1"/>
  <c r="O59" i="1"/>
  <c r="O60" i="1"/>
  <c r="O61" i="1"/>
  <c r="O62" i="1"/>
  <c r="O50" i="1"/>
  <c r="Q57" i="1"/>
  <c r="Q58" i="1"/>
  <c r="Q51" i="1"/>
  <c r="Q63" i="1"/>
  <c r="Q52" i="1"/>
  <c r="Q53" i="1"/>
  <c r="Q54" i="1"/>
  <c r="Q59" i="1"/>
  <c r="Q60" i="1"/>
  <c r="Q61" i="1"/>
  <c r="Q62" i="1"/>
  <c r="Q50" i="1"/>
  <c r="T57" i="1"/>
  <c r="T58" i="1"/>
  <c r="T51" i="1"/>
  <c r="T63" i="1"/>
  <c r="T52" i="1"/>
  <c r="T53" i="1"/>
  <c r="T54" i="1"/>
  <c r="T59" i="1"/>
  <c r="T60" i="1"/>
  <c r="T61" i="1"/>
  <c r="T62" i="1"/>
  <c r="T50" i="1"/>
  <c r="V57" i="1"/>
  <c r="V58" i="1"/>
  <c r="V51" i="1"/>
  <c r="V63" i="1"/>
  <c r="V52" i="1"/>
  <c r="V53" i="1"/>
  <c r="V54" i="1"/>
  <c r="V59" i="1"/>
  <c r="V60" i="1"/>
  <c r="V61" i="1"/>
  <c r="V62" i="1"/>
  <c r="V50" i="1"/>
  <c r="V42" i="1"/>
  <c r="T42" i="1"/>
  <c r="Q42" i="1"/>
  <c r="O42" i="1"/>
  <c r="O38" i="1" l="1"/>
  <c r="Q38" i="1"/>
  <c r="T38" i="1"/>
  <c r="V38" i="1"/>
  <c r="O39" i="1"/>
  <c r="Q39" i="1"/>
  <c r="T39" i="1"/>
  <c r="V39" i="1"/>
  <c r="O40" i="1"/>
  <c r="Q40" i="1"/>
  <c r="T40" i="1"/>
  <c r="V40" i="1"/>
  <c r="V41" i="1"/>
  <c r="T41" i="1"/>
  <c r="Q41" i="1"/>
  <c r="O41" i="1"/>
  <c r="V29" i="1" l="1"/>
  <c r="V28" i="1"/>
  <c r="V30" i="1"/>
  <c r="V31" i="1"/>
  <c r="V32" i="1"/>
  <c r="V34" i="1"/>
  <c r="V35" i="1"/>
  <c r="V33" i="1"/>
  <c r="T29" i="1"/>
  <c r="T30" i="1"/>
  <c r="T31" i="1"/>
  <c r="T32" i="1"/>
  <c r="T33" i="1"/>
  <c r="T34" i="1"/>
  <c r="T35" i="1"/>
  <c r="T28" i="1"/>
  <c r="Q29" i="1"/>
  <c r="Q30" i="1"/>
  <c r="Q31" i="1"/>
  <c r="Q32" i="1"/>
  <c r="Q33" i="1"/>
  <c r="Q34" i="1"/>
  <c r="Q35" i="1"/>
  <c r="Q28" i="1"/>
  <c r="O29" i="1"/>
  <c r="O30" i="1"/>
  <c r="O31" i="1"/>
  <c r="O32" i="1"/>
  <c r="O33" i="1"/>
  <c r="O34" i="1"/>
  <c r="O35" i="1"/>
  <c r="O28" i="1"/>
  <c r="V24" i="1" l="1"/>
  <c r="V23" i="1"/>
  <c r="T24" i="1"/>
  <c r="Q24" i="1"/>
  <c r="O24" i="1"/>
  <c r="V4" i="1"/>
  <c r="T4" i="1"/>
  <c r="Q4" i="1"/>
  <c r="O4" i="1"/>
  <c r="V26" i="1" l="1"/>
  <c r="T26" i="1"/>
  <c r="Q26" i="1"/>
  <c r="O26" i="1"/>
  <c r="V10" i="1" l="1"/>
  <c r="T10" i="1"/>
  <c r="Q10" i="1"/>
  <c r="O10" i="1"/>
  <c r="O22" i="1" l="1"/>
  <c r="O23" i="1"/>
  <c r="O25" i="1"/>
  <c r="O3" i="1"/>
  <c r="O5" i="1"/>
  <c r="O6" i="1"/>
  <c r="O7" i="1"/>
  <c r="O8" i="1"/>
  <c r="O9" i="1"/>
  <c r="O11" i="1"/>
  <c r="O12" i="1"/>
  <c r="O13" i="1"/>
  <c r="O14" i="1"/>
  <c r="O15" i="1"/>
  <c r="O16" i="1"/>
  <c r="O17" i="1"/>
  <c r="Q22" i="1"/>
  <c r="Q23" i="1"/>
  <c r="Q25" i="1"/>
  <c r="Q5" i="1"/>
  <c r="Q6" i="1"/>
  <c r="Q7" i="1"/>
  <c r="Q8" i="1"/>
  <c r="Q9" i="1"/>
  <c r="Q11" i="1"/>
  <c r="Q12" i="1"/>
  <c r="Q13" i="1"/>
  <c r="Q14" i="1"/>
  <c r="Q15" i="1"/>
  <c r="Q16" i="1"/>
  <c r="Q17" i="1"/>
  <c r="Q3" i="1"/>
  <c r="T11" i="1"/>
  <c r="V11" i="1"/>
  <c r="V6" i="1"/>
  <c r="T6" i="1"/>
  <c r="T22" i="1" l="1"/>
  <c r="T23" i="1"/>
  <c r="T25" i="1"/>
  <c r="T5" i="1"/>
  <c r="T7" i="1"/>
  <c r="T8" i="1"/>
  <c r="T9" i="1"/>
  <c r="T12" i="1"/>
  <c r="T13" i="1"/>
  <c r="T14" i="1"/>
  <c r="T15" i="1"/>
  <c r="T16" i="1"/>
  <c r="T17" i="1"/>
  <c r="T3" i="1"/>
  <c r="V22" i="1"/>
  <c r="V25" i="1"/>
  <c r="V3" i="1"/>
  <c r="V5" i="1"/>
  <c r="V7" i="1"/>
  <c r="V8" i="1"/>
  <c r="V9" i="1"/>
  <c r="V12" i="1"/>
  <c r="V13" i="1"/>
  <c r="V14" i="1"/>
  <c r="V15" i="1"/>
  <c r="V16" i="1"/>
  <c r="V17" i="1"/>
</calcChain>
</file>

<file path=xl/sharedStrings.xml><?xml version="1.0" encoding="utf-8"?>
<sst xmlns="http://schemas.openxmlformats.org/spreadsheetml/2006/main" count="331" uniqueCount="203">
  <si>
    <t>shoot range (m)</t>
  </si>
  <si>
    <t>weight (tons)</t>
  </si>
  <si>
    <t>armor mm</t>
  </si>
  <si>
    <t>gun dia</t>
  </si>
  <si>
    <t>speed</t>
  </si>
  <si>
    <t>range calculator</t>
  </si>
  <si>
    <t>range</t>
  </si>
  <si>
    <t>cost</t>
  </si>
  <si>
    <t>hp</t>
  </si>
  <si>
    <t>armor</t>
  </si>
  <si>
    <t>power</t>
  </si>
  <si>
    <t>bonus</t>
  </si>
  <si>
    <t>Tanks</t>
  </si>
  <si>
    <t>GER</t>
  </si>
  <si>
    <t>US</t>
  </si>
  <si>
    <t>sherman 2000</t>
  </si>
  <si>
    <t>panther 2-3000</t>
  </si>
  <si>
    <t>RU</t>
  </si>
  <si>
    <t>T-34</t>
  </si>
  <si>
    <t>M3 Stuart</t>
  </si>
  <si>
    <t>BT-7</t>
  </si>
  <si>
    <t>panzer II</t>
  </si>
  <si>
    <t>Hellcat</t>
  </si>
  <si>
    <t>M26 Pershing</t>
  </si>
  <si>
    <t>KV-1</t>
  </si>
  <si>
    <t>AA</t>
  </si>
  <si>
    <t>85 mm air defense gun M1939</t>
  </si>
  <si>
    <t>88 ground: 15000</t>
  </si>
  <si>
    <t>155howtzer: 23 000</t>
  </si>
  <si>
    <t>Hummel (howitzer)</t>
  </si>
  <si>
    <t>M1 155 mm Long Tom</t>
  </si>
  <si>
    <t>T19 Howitzer Motor Carriage</t>
  </si>
  <si>
    <t>M7 Priest (howitzer, tank chassis)</t>
  </si>
  <si>
    <t>M8 Scott(howitzer, tank chassis)</t>
  </si>
  <si>
    <t>203 mm howitzer M1931 (B-4)</t>
  </si>
  <si>
    <t>152 mm howitzer-gun M1937 (ML-20)</t>
  </si>
  <si>
    <t>122 mm howitzer M1938 (M-30)</t>
  </si>
  <si>
    <t>Others</t>
  </si>
  <si>
    <t>katyusha</t>
  </si>
  <si>
    <t>Zis6 Armor</t>
  </si>
  <si>
    <t>Ger</t>
  </si>
  <si>
    <t>at rifle 100-400</t>
  </si>
  <si>
    <t>15 kg</t>
  </si>
  <si>
    <t>17 kg</t>
  </si>
  <si>
    <t>ZIS-6= Soviet Transport Truck</t>
  </si>
  <si>
    <t>PzIII and II can get double action</t>
  </si>
  <si>
    <t>longest shoot range (m)</t>
  </si>
  <si>
    <t>weight</t>
  </si>
  <si>
    <t>lexington aircraft. Carrier</t>
  </si>
  <si>
    <t>fletcher destroyer</t>
  </si>
  <si>
    <t>subs +100% ships+200% battl/carrier +400%</t>
  </si>
  <si>
    <t>sumner destroyer</t>
  </si>
  <si>
    <t>subs +300% ships+200% battl/carrier +400%</t>
  </si>
  <si>
    <t>Graf Zeppelin-class aircraft carrier</t>
  </si>
  <si>
    <t>battl. Bismark</t>
  </si>
  <si>
    <t>cruiser Deutschland</t>
  </si>
  <si>
    <t>Type 1934A-class destroyer</t>
  </si>
  <si>
    <t>Elbing-class torpedo boat</t>
  </si>
  <si>
    <t>Soviets had no aircraft carriers.</t>
  </si>
  <si>
    <t>Gangut-class battleship</t>
  </si>
  <si>
    <t>Kirov-class cruiser</t>
  </si>
  <si>
    <t>Soobrazitelnyy-class destroyer</t>
  </si>
  <si>
    <t>Gnevny-class_destroyer</t>
  </si>
  <si>
    <t>gato submarine</t>
  </si>
  <si>
    <t>4/2</t>
  </si>
  <si>
    <t>ships+200% carrier+battl +900%</t>
  </si>
  <si>
    <t>type VII uboats</t>
  </si>
  <si>
    <t>Shchuka-class submarine</t>
  </si>
  <si>
    <t>3/2</t>
  </si>
  <si>
    <t>uboat torpedo</t>
  </si>
  <si>
    <t>http://www.militaryfactory.com/armor/self-propelled-guns.asp</t>
  </si>
  <si>
    <t>Nation</t>
  </si>
  <si>
    <t>type</t>
  </si>
  <si>
    <t>speed (km/h)</t>
  </si>
  <si>
    <t>gun count</t>
  </si>
  <si>
    <t>bomb weight (kg)</t>
  </si>
  <si>
    <t>armor/hp</t>
  </si>
  <si>
    <t>attack</t>
  </si>
  <si>
    <t>Wildcat</t>
  </si>
  <si>
    <t>High Armor, High Hp</t>
  </si>
  <si>
    <t>Medium Attack</t>
  </si>
  <si>
    <t>planes +100%</t>
  </si>
  <si>
    <t>Corsair</t>
  </si>
  <si>
    <t>High HP less than Wildcat, Medium Armor</t>
  </si>
  <si>
    <t>Medium Attack less than wildcat</t>
  </si>
  <si>
    <t>buldings+300 others +100% ships +200% carrier +800%</t>
  </si>
  <si>
    <t>Messerschmitt BF109</t>
  </si>
  <si>
    <t>High HP more than wildcat, Medium Armor more than corsair</t>
  </si>
  <si>
    <t>High Attack</t>
  </si>
  <si>
    <t>Focke-Wulf Fw 190</t>
  </si>
  <si>
    <t>Small Sight, High Armor, Medium HP</t>
  </si>
  <si>
    <t>Medium Attack more than wildcat</t>
  </si>
  <si>
    <t>RUS</t>
  </si>
  <si>
    <t>Yakolev Yak-1</t>
  </si>
  <si>
    <t>Low HP more than bombers, High Armor more than MeBF</t>
  </si>
  <si>
    <t>air +100%</t>
  </si>
  <si>
    <t>IL-2</t>
  </si>
  <si>
    <t>High Armor less than Focke-Wulf, Medium HP more than Focke-wulf</t>
  </si>
  <si>
    <t>Tupolev Tu-2</t>
  </si>
  <si>
    <t>Medium HP more than Focke-wulf, Low Armor</t>
  </si>
  <si>
    <t>Medium Attack more than Junker</t>
  </si>
  <si>
    <t>tanks +600, buldings+1000% ships +1500% carrier +3000%</t>
  </si>
  <si>
    <t>B17 Flying Fortress</t>
  </si>
  <si>
    <t>Low Armor, Low Hp</t>
  </si>
  <si>
    <t>Junker Ju87</t>
  </si>
  <si>
    <t>Medium Armor less than corsair, Medium HP less than Focke-wulf</t>
  </si>
  <si>
    <t>Anti Tank Tanks</t>
  </si>
  <si>
    <t>panzer I</t>
  </si>
  <si>
    <t>armor exp</t>
  </si>
  <si>
    <t>marder II</t>
  </si>
  <si>
    <t>6*2</t>
  </si>
  <si>
    <t>5*2</t>
  </si>
  <si>
    <t>op. Range (km)</t>
  </si>
  <si>
    <t>max armor (mm)</t>
  </si>
  <si>
    <t>min armor (mm)</t>
  </si>
  <si>
    <t>panzer III (ausf j+)</t>
  </si>
  <si>
    <t>armor calc</t>
  </si>
  <si>
    <t>speed calc</t>
  </si>
  <si>
    <t>power calc</t>
  </si>
  <si>
    <t>hp calc</t>
  </si>
  <si>
    <t>T-26</t>
  </si>
  <si>
    <t>???</t>
  </si>
  <si>
    <t>2action, bonus on infantry</t>
  </si>
  <si>
    <t>4xbonus on tanks</t>
  </si>
  <si>
    <t>Panzer IV ausf J</t>
  </si>
  <si>
    <t>Panzer IV ausf D</t>
  </si>
  <si>
    <t>StuG III</t>
  </si>
  <si>
    <t xml:space="preserve">KV2 </t>
  </si>
  <si>
    <t>JP</t>
  </si>
  <si>
    <t>Ha-Go</t>
  </si>
  <si>
    <t>?</t>
  </si>
  <si>
    <t>Ho-Ni Type 1</t>
  </si>
  <si>
    <t>M16 AA</t>
  </si>
  <si>
    <t>bofors40 L60 7000</t>
  </si>
  <si>
    <t>bofors40 L70 12000</t>
  </si>
  <si>
    <t>shoot or round/min</t>
  </si>
  <si>
    <t>76 mm air defense gun M1938</t>
  </si>
  <si>
    <t>flak 88 air: 8000</t>
  </si>
  <si>
    <t>Flakpanzer IV Wirbelwind</t>
  </si>
  <si>
    <t>gun amount</t>
  </si>
  <si>
    <t>72-K GAZ–MM</t>
  </si>
  <si>
    <t>+1000% on air units</t>
  </si>
  <si>
    <t>+1200% on air units</t>
  </si>
  <si>
    <t>2 actions +160% on air units</t>
  </si>
  <si>
    <t>M12 GMC (155 mm)</t>
  </si>
  <si>
    <t>5 cm Pak 38 (L/60)</t>
  </si>
  <si>
    <t>3.7 cm Pak 36</t>
  </si>
  <si>
    <t>Su-76 SUCHKA</t>
  </si>
  <si>
    <t>1938 76mm AT</t>
  </si>
  <si>
    <t>anti tank guns</t>
  </si>
  <si>
    <t>cannons</t>
  </si>
  <si>
    <t>*red values are just assumptions - i have not found any documentary</t>
  </si>
  <si>
    <t>10.5 cm leFH 18</t>
  </si>
  <si>
    <t>45 mm anti-tank gun M1937 (53-K)</t>
  </si>
  <si>
    <t>+100% noncombat units
+300% light tanks
+250% medium &amp;tank killer
+10% heavy tanks</t>
  </si>
  <si>
    <t>+400% bonus on tanks</t>
  </si>
  <si>
    <t>+100% buildings
+100% infantry
+600% Ships_Carrier
+600% battleships</t>
  </si>
  <si>
    <t>range calc</t>
  </si>
  <si>
    <t>gun size mm (biggest)</t>
  </si>
  <si>
    <t>(and so on... Ships already in game)</t>
  </si>
  <si>
    <t>name</t>
  </si>
  <si>
    <t>armament (text for help defining bonuses)</t>
  </si>
  <si>
    <t xml:space="preserve">battl: wyoming </t>
  </si>
  <si>
    <t>Howitzer  guns</t>
  </si>
  <si>
    <t>Howitzer on tank or other chassis</t>
  </si>
  <si>
    <t>*now russians also have spg M12 that was US!! - why?</t>
  </si>
  <si>
    <t>M101A1 105 mm Howitzer</t>
  </si>
  <si>
    <t>Ratte</t>
  </si>
  <si>
    <t>+100% buildings
+100% infantry
+600% Ships_Carrier
+600% battleships                                                                                +100% light tanks                                                                                 +50% medium tanks</t>
  </si>
  <si>
    <t>+100% buildings
+100% infantry
+400% Ships_Carrier
+400% battleships                                                                             +100% light tanks                                                                                 +20% medium tanks</t>
  </si>
  <si>
    <t xml:space="preserve">+100% buildings
+80% infantry
+300% Ships_Carrier
+300% battleships                                                                             +100% light tanks                                                                                </t>
  </si>
  <si>
    <t xml:space="preserve">+100% buildings
+100% infantry
+400% Ships_Carrier
+400% battleships                                                                              +100% light tanks                                                                                 +20% medium tanks      </t>
  </si>
  <si>
    <t>+150% buildings
+150% infantry
+800% Ships_Carrier
+800% battleships                                                                                +150% light tanks                                                                                 +80% medium tanks</t>
  </si>
  <si>
    <t>+300% vehicles and tank killers
+400% bonus on tanks</t>
  </si>
  <si>
    <t xml:space="preserve">cruiser northhampton </t>
  </si>
  <si>
    <t>4 × 10.5 cm (4.1 in) SK C/32 guns
4 × 2 cm (0.79 in) C/30 anti-aircraft guns
9 × 3.7 cm (1.5 in) SK C/30 anti-aircraft cannons
6 × 533 mm (21.0 in) torpedo tubes</t>
  </si>
  <si>
    <t xml:space="preserve">
    4 × 3 – 12-inch (305 mm)/52 guns
    16 × 1 – 4.7-inch (120 mm) guns
    1 × 1 – 3-inch (76 mm) Lender AA gun
    4 × 1 – 17.7-inch (450 mm) submerged torpedo tubes
</t>
  </si>
  <si>
    <t>3 × 3 - 180 mm (7.1 in) B-1-P guns
6 × 1 - 100 mm (3.9 in) B-34 dual-purpose guns
6 × 1 - 45-mm (1.8 in) 21-K AA gun
4 × 1 - 12.7 mm (0.50 in) AA machine guns
2 × 3 - 533mm (21.0 in) torpedo tubes</t>
  </si>
  <si>
    <t>4 × 1 – 130 mm (5.1 in) B-13 guns
2 × 1 – 76.2 mm (3.00 in) 34-K AA guns
3 × 1 – 45 mm (1.8 in) 21-K AA guns
4 × 1 – 12.7 mm (0.50 in) DK or DShK machine guns
3 × 2 – 533 mm (21.0 in) torpedo tubes</t>
  </si>
  <si>
    <t>4 × 1 – 130 mm (5.1 in) B-13 guns
2 × 1 – 76.2 mm (3.00 in) 34-K AA guns
2 × 1 – 45 mm (1.8 in) 21-K AA guns
2 × 1 – 12.7 mm (0.50 in) DK or DShK machine guns
3 × 2 – 533 mm (21.0 in) torpedo tubes</t>
  </si>
  <si>
    <t>10 × 21-inch (533 mm) torpedo tubes
1 × 3-inch (76 mm) / 50 caliber deck gun[4]
Bofors 40 mm and Oerlikon 20 mm cannon</t>
  </si>
  <si>
    <t xml:space="preserve">    4 × twin guns (203mm)
    12 × single anti-aircraft guns (127mm)</t>
  </si>
  <si>
    <t xml:space="preserve">    5 × single 5 127mm,
    6–10 × 40 mm Bofors AA guns 
    7–12 × 20 mm Oerlikon autocannons,
    10 × 21 inch (533 mm) torpedo tubes (2 × 5; Mark 15 torpedoes) </t>
  </si>
  <si>
    <t xml:space="preserve">    12 × 12 in (305 mm)/50 caliber Mark 7 guns
    21 × 5 in (127 mm)/51 cal guns
    4 × 3-pounder 47 mm (1.85 in)/40 cal saluting guns
    2 × 21 in (533 mm) torpedo tubes (submerged)</t>
  </si>
  <si>
    <t xml:space="preserve">    9 × 8 in/55 caliber guns (3×triple turrets)
    8 × 5 in/25 caliber guns[1]
    2 × 3-pounder 47 mm (1.9 in) saluting guns
    24 × 40 mm Bofors guns (4×quadruple turrets)[2]
    28 × 20 mm Oerlikon cannons[3]
    6 × 21-inch torpedo tubes</t>
  </si>
  <si>
    <t xml:space="preserve">    16 × 15 cm SK C/28 guns
    12 × 10.5 cm SK C/33 guns
    22 × 3.7 cm SK C/30 guns
    28 × 2 cm FlaK guns</t>
  </si>
  <si>
    <t xml:space="preserve">    8 × 38 cm (15 in) SK C/34 (4 × 2)
    12 × 15 cm (5.9 in) SK C/28 (6 × 2)
    16 × 10.5 cm (4.1 in) SK C/33 (8 × 2)
    16 × 3.7 cm (1.5 in) SK C/30 (8 × 2)
    12 × 2 cm (0.79 in) FlaK 30 (12 × 1)</t>
  </si>
  <si>
    <t xml:space="preserve">    6 × 28 cm (11 in) in triple turrets
    8 × 15 cm (5.9 in) in single turrets
    8 × 53.3 cm (21.0 in) torpedo tubes</t>
  </si>
  <si>
    <t xml:space="preserve">    5 × single 12.7 cm (5 in) guns
    2 × twin 3.7 cm (1.5 in) SK C/30 guns
    6 × single 2 cm (0.79 in) C/30 guns
    2 × quadruple 53.3 cm (21 in) torpedo tubes  
</t>
  </si>
  <si>
    <t xml:space="preserve">    5 × 53.3 cm (21 in) torpedo tubes (4 bow, 1 stern)[1]
    14 × torpedoes or 26 TMA or 39 TMB mines
    1 × 8.8 cm SK C/35 naval gun[5] with 220 rounds
    Various anti aircraft weaponry</t>
  </si>
  <si>
    <t xml:space="preserve">    4 × bow torpedo tubes
    2 × stern torpedo tubes
    (10 torpedoes)
    2 × 45 mm (1.8 in) semi-automatic guns</t>
  </si>
  <si>
    <t>gun caliber (mm)</t>
  </si>
  <si>
    <t>flight range (km)</t>
  </si>
  <si>
    <t>weight (kg)</t>
  </si>
  <si>
    <t>flight speed (km/h)</t>
  </si>
  <si>
    <t>Tiger II (king-tiger)</t>
  </si>
  <si>
    <t>Tiger I</t>
  </si>
  <si>
    <t xml:space="preserve"> </t>
  </si>
  <si>
    <t>nr. Of attacks</t>
  </si>
  <si>
    <t>submarines</t>
  </si>
  <si>
    <t xml:space="preserve">  ships+300%</t>
  </si>
  <si>
    <t xml:space="preserve">  ships+600% battl/carrier +800%</t>
  </si>
  <si>
    <t xml:space="preserve">  ships+300% battl/carrier +500%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</si>
</sst>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09]d\-mmm"/>
    <numFmt numFmtId="165" formatCode="[$$-409]#,##0.00;[Red]&quot;-&quot;[$$-409]#,##0.00"/>
    <numFmt numFmtId="166" formatCode="0.0"/>
  </numFmts>
  <fonts count="11" x14ac:knownFonts="1">
    <font>
      <sz val="11"/>
      <color rgb="FF000000"/>
      <name val="Calibri"/>
      <family val="2"/>
      <charset val="238"/>
    </font>
    <font>
      <sz val="11"/>
      <color rgb="FF000000"/>
      <name val="Calibri"/>
      <family val="2"/>
      <charset val="238"/>
    </font>
    <font>
      <u/>
      <sz val="11"/>
      <color rgb="FF0000FF"/>
      <name val="Calibri"/>
      <family val="2"/>
      <charset val="238"/>
    </font>
    <font>
      <b/>
      <i/>
      <sz val="16"/>
      <color rgb="FF000000"/>
      <name val="Calibri"/>
      <family val="2"/>
      <charset val="238"/>
    </font>
    <font>
      <b/>
      <i/>
      <u/>
      <sz val="11"/>
      <color rgb="FF000000"/>
      <name val="Calibri"/>
      <family val="2"/>
      <charset val="238"/>
    </font>
    <font>
      <b/>
      <sz val="11"/>
      <color rgb="FF000000"/>
      <name val="Calibri"/>
      <family val="2"/>
      <charset val="238"/>
    </font>
    <font>
      <sz val="10"/>
      <color rgb="FF222222"/>
      <name val="Arial"/>
      <family val="2"/>
      <charset val="238"/>
    </font>
    <font>
      <sz val="10"/>
      <color rgb="FF333333"/>
      <name val="Trebuchet MS"/>
      <family val="2"/>
      <charset val="238"/>
    </font>
    <font>
      <sz val="11"/>
      <color rgb="FFFF0000"/>
      <name val="Calibri"/>
      <family val="2"/>
      <charset val="238"/>
    </font>
    <font>
      <sz val="11"/>
      <color rgb="FF3F3F76"/>
      <name val="Calibri"/>
      <family val="2"/>
      <charset val="238"/>
      <scheme val="minor"/>
    </font>
    <font>
      <sz val="8"/>
      <color rgb="FF000000"/>
      <name val="Calibri"/>
      <family val="2"/>
      <charset val="238"/>
    </font>
  </fonts>
  <fills count="14">
    <fill>
      <patternFill patternType="none"/>
    </fill>
    <fill>
      <patternFill patternType="gray125"/>
    </fill>
    <fill>
      <patternFill patternType="solid">
        <fgColor rgb="FFDCE6F2"/>
        <bgColor rgb="FFDCE6F2"/>
      </patternFill>
    </fill>
    <fill>
      <patternFill patternType="solid">
        <fgColor rgb="FFFFFFCC"/>
        <bgColor rgb="FFFFFFCC"/>
      </patternFill>
    </fill>
    <fill>
      <patternFill patternType="solid">
        <fgColor rgb="FFBFBFBF"/>
        <bgColor rgb="FFBFBFBF"/>
      </patternFill>
    </fill>
    <fill>
      <patternFill patternType="solid">
        <fgColor rgb="FFCCC1DA"/>
        <bgColor rgb="FFCCC1DA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39997558519241921"/>
        <bgColor rgb="FFDCE6F2"/>
      </patternFill>
    </fill>
    <fill>
      <patternFill patternType="solid">
        <fgColor rgb="FFFFCC99"/>
      </patternFill>
    </fill>
    <fill>
      <patternFill patternType="solid">
        <fgColor rgb="FFFFFFCC"/>
      </patternFill>
    </fill>
    <fill>
      <patternFill patternType="solid">
        <fgColor rgb="FFFF0000"/>
      </patternFill>
    </fill>
    <fill>
      <patternFill patternType="solid">
        <fgColor theme="9" tint="0.59999389629810485"/>
        <bgColor rgb="FFFFFFCC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rgb="FFDCE6F2"/>
      </patternFill>
    </fill>
  </fills>
  <borders count="10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 diagonalUp="1">
      <left style="thin">
        <color indexed="64"/>
      </left>
      <right style="thin">
        <color indexed="64"/>
      </right>
      <top style="thin">
        <color rgb="FFB2B2B2"/>
      </top>
      <bottom style="thin">
        <color rgb="FFB2B2B2"/>
      </bottom>
      <diagonal style="thin">
        <color indexed="64"/>
      </diagonal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0">
    <xf numFmtId="0" fontId="0" fillId="0" borderId="0"/>
    <xf numFmtId="0" fontId="1" fillId="2" borderId="0"/>
    <xf numFmtId="0" fontId="2" fillId="0" borderId="0"/>
    <xf numFmtId="0" fontId="1" fillId="3" borderId="1"/>
    <xf numFmtId="0" fontId="3" fillId="0" borderId="0">
      <alignment horizontal="center"/>
    </xf>
    <xf numFmtId="0" fontId="3" fillId="0" borderId="0">
      <alignment horizontal="center" textRotation="90"/>
    </xf>
    <xf numFmtId="0" fontId="4" fillId="0" borderId="0"/>
    <xf numFmtId="165" fontId="4" fillId="0" borderId="0"/>
    <xf numFmtId="0" fontId="9" fillId="8" borderId="7" applyNumberFormat="0" applyAlignment="0" applyProtection="0"/>
    <xf numFmtId="0" fontId="1" fillId="9" borderId="1" applyNumberFormat="0" applyFont="0" applyAlignment="0" applyProtection="0"/>
  </cellStyleXfs>
  <cellXfs count="97">
    <xf numFmtId="0" fontId="0" fillId="0" borderId="0" xfId="0"/>
    <xf numFmtId="0" fontId="5" fillId="4" borderId="2" xfId="0" applyFont="1" applyFill="1" applyBorder="1" applyAlignment="1">
      <alignment horizontal="center" vertical="center"/>
    </xf>
    <xf numFmtId="0" fontId="5" fillId="4" borderId="2" xfId="0" applyFont="1" applyFill="1" applyBorder="1"/>
    <xf numFmtId="0" fontId="5" fillId="4" borderId="2" xfId="0" applyFont="1" applyFill="1" applyBorder="1" applyAlignment="1">
      <alignment horizontal="center" vertical="center" wrapText="1"/>
    </xf>
    <xf numFmtId="0" fontId="0" fillId="0" borderId="2" xfId="0" applyBorder="1"/>
    <xf numFmtId="0" fontId="0" fillId="2" borderId="2" xfId="1" applyFont="1" applyBorder="1" applyAlignment="1" applyProtection="1">
      <alignment horizontal="center" vertical="center"/>
    </xf>
    <xf numFmtId="0" fontId="0" fillId="3" borderId="1" xfId="3" applyFont="1" applyAlignment="1" applyProtection="1">
      <alignment horizontal="center" vertical="center"/>
    </xf>
    <xf numFmtId="0" fontId="0" fillId="3" borderId="1" xfId="3" applyFont="1" applyAlignment="1" applyProtection="1">
      <alignment horizontal="center" vertical="center" wrapText="1"/>
    </xf>
    <xf numFmtId="0" fontId="0" fillId="2" borderId="2" xfId="1" applyFont="1" applyBorder="1" applyAlignment="1" applyProtection="1">
      <alignment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6" fillId="0" borderId="2" xfId="0" applyFont="1" applyBorder="1" applyAlignment="1">
      <alignment vertical="center" wrapText="1"/>
    </xf>
    <xf numFmtId="0" fontId="2" fillId="0" borderId="2" xfId="2" applyFill="1" applyBorder="1" applyAlignment="1" applyProtection="1"/>
    <xf numFmtId="0" fontId="5" fillId="5" borderId="2" xfId="0" applyFont="1" applyFill="1" applyBorder="1"/>
    <xf numFmtId="0" fontId="5" fillId="5" borderId="2" xfId="0" applyFont="1" applyFill="1" applyBorder="1" applyAlignment="1">
      <alignment horizontal="center"/>
    </xf>
    <xf numFmtId="0" fontId="5" fillId="5" borderId="2" xfId="0" applyFont="1" applyFill="1" applyBorder="1" applyAlignment="1">
      <alignment horizontal="center" wrapText="1"/>
    </xf>
    <xf numFmtId="0" fontId="5" fillId="5" borderId="2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 wrapText="1"/>
    </xf>
    <xf numFmtId="0" fontId="0" fillId="0" borderId="0" xfId="0" applyFill="1"/>
    <xf numFmtId="0" fontId="7" fillId="3" borderId="1" xfId="3" applyFont="1" applyAlignment="1" applyProtection="1">
      <alignment horizontal="center" vertical="center" wrapText="1"/>
    </xf>
    <xf numFmtId="0" fontId="0" fillId="3" borderId="1" xfId="3" applyFont="1" applyAlignment="1" applyProtection="1"/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0" fontId="0" fillId="2" borderId="0" xfId="1" applyFont="1" applyBorder="1" applyAlignment="1" applyProtection="1">
      <alignment horizontal="left" vertical="center"/>
    </xf>
    <xf numFmtId="0" fontId="0" fillId="2" borderId="4" xfId="1" applyFont="1" applyBorder="1" applyAlignment="1" applyProtection="1">
      <alignment horizontal="center" vertical="center"/>
    </xf>
    <xf numFmtId="0" fontId="0" fillId="3" borderId="5" xfId="3" applyFont="1" applyBorder="1" applyAlignment="1" applyProtection="1">
      <alignment horizontal="center" vertical="center"/>
    </xf>
    <xf numFmtId="1" fontId="0" fillId="6" borderId="3" xfId="0" applyNumberFormat="1" applyFill="1" applyBorder="1" applyAlignment="1">
      <alignment horizontal="center"/>
    </xf>
    <xf numFmtId="0" fontId="0" fillId="6" borderId="3" xfId="0" applyFill="1" applyBorder="1" applyAlignment="1">
      <alignment horizontal="center"/>
    </xf>
    <xf numFmtId="166" fontId="0" fillId="6" borderId="3" xfId="0" applyNumberFormat="1" applyFill="1" applyBorder="1" applyAlignment="1">
      <alignment horizontal="center"/>
    </xf>
    <xf numFmtId="0" fontId="1" fillId="3" borderId="6" xfId="3" applyFont="1" applyBorder="1" applyAlignment="1" applyProtection="1">
      <alignment horizontal="center" vertical="center"/>
    </xf>
    <xf numFmtId="0" fontId="0" fillId="3" borderId="1" xfId="3" applyFont="1" applyAlignment="1" applyProtection="1">
      <alignment horizontal="left" vertical="center" wrapText="1"/>
    </xf>
    <xf numFmtId="0" fontId="0" fillId="7" borderId="2" xfId="1" applyFont="1" applyFill="1" applyBorder="1" applyAlignment="1" applyProtection="1">
      <alignment vertical="center" wrapText="1"/>
    </xf>
    <xf numFmtId="0" fontId="0" fillId="7" borderId="2" xfId="1" applyFont="1" applyFill="1" applyBorder="1" applyAlignment="1" applyProtection="1"/>
    <xf numFmtId="0" fontId="0" fillId="0" borderId="0" xfId="0" applyBorder="1"/>
    <xf numFmtId="0" fontId="0" fillId="3" borderId="1" xfId="3" quotePrefix="1" applyFont="1" applyAlignment="1" applyProtection="1">
      <alignment horizontal="left" vertical="center" wrapText="1"/>
    </xf>
    <xf numFmtId="0" fontId="8" fillId="2" borderId="2" xfId="1" applyFont="1" applyBorder="1" applyAlignment="1" applyProtection="1">
      <alignment horizontal="center" vertical="center"/>
    </xf>
    <xf numFmtId="0" fontId="8" fillId="0" borderId="0" xfId="0" applyFont="1"/>
    <xf numFmtId="0" fontId="0" fillId="9" borderId="1" xfId="9" applyFont="1" applyAlignment="1" applyProtection="1">
      <alignment horizontal="center" vertical="center"/>
    </xf>
    <xf numFmtId="0" fontId="0" fillId="3" borderId="8" xfId="3" applyFont="1" applyBorder="1" applyAlignment="1" applyProtection="1">
      <alignment horizontal="center" vertical="center"/>
    </xf>
    <xf numFmtId="0" fontId="0" fillId="0" borderId="0" xfId="0"/>
    <xf numFmtId="1" fontId="0" fillId="6" borderId="3" xfId="0" applyNumberFormat="1" applyFill="1" applyBorder="1" applyAlignment="1">
      <alignment horizontal="center"/>
    </xf>
    <xf numFmtId="0" fontId="0" fillId="6" borderId="3" xfId="0" applyFill="1" applyBorder="1" applyAlignment="1">
      <alignment horizontal="center"/>
    </xf>
    <xf numFmtId="166" fontId="0" fillId="6" borderId="3" xfId="0" applyNumberFormat="1" applyFill="1" applyBorder="1" applyAlignment="1">
      <alignment horizontal="center"/>
    </xf>
    <xf numFmtId="0" fontId="0" fillId="7" borderId="2" xfId="1" applyFont="1" applyFill="1" applyBorder="1" applyAlignment="1" applyProtection="1">
      <alignment vertical="center" wrapText="1"/>
    </xf>
    <xf numFmtId="0" fontId="0" fillId="0" borderId="0" xfId="0"/>
    <xf numFmtId="0" fontId="5" fillId="4" borderId="2" xfId="0" applyFont="1" applyFill="1" applyBorder="1" applyAlignment="1">
      <alignment horizontal="center" vertical="center"/>
    </xf>
    <xf numFmtId="0" fontId="0" fillId="0" borderId="2" xfId="0" applyBorder="1"/>
    <xf numFmtId="0" fontId="0" fillId="2" borderId="2" xfId="1" applyFont="1" applyBorder="1" applyAlignment="1" applyProtection="1">
      <alignment horizontal="center" vertical="center"/>
    </xf>
    <xf numFmtId="0" fontId="0" fillId="3" borderId="1" xfId="3" applyFont="1" applyAlignment="1" applyProtection="1">
      <alignment horizontal="center" vertical="center"/>
    </xf>
    <xf numFmtId="0" fontId="0" fillId="2" borderId="2" xfId="1" applyFont="1" applyBorder="1" applyAlignment="1" applyProtection="1">
      <alignment vertical="center" wrapText="1"/>
    </xf>
    <xf numFmtId="0" fontId="0" fillId="0" borderId="2" xfId="0" applyBorder="1" applyAlignment="1">
      <alignment horizontal="center" vertical="center"/>
    </xf>
    <xf numFmtId="0" fontId="6" fillId="0" borderId="2" xfId="0" applyFont="1" applyBorder="1" applyAlignment="1">
      <alignment vertical="center" wrapText="1"/>
    </xf>
    <xf numFmtId="0" fontId="2" fillId="0" borderId="2" xfId="2" applyFill="1" applyBorder="1" applyAlignment="1" applyProtection="1"/>
    <xf numFmtId="0" fontId="0" fillId="2" borderId="4" xfId="1" applyFont="1" applyBorder="1" applyAlignment="1" applyProtection="1">
      <alignment horizontal="center" vertical="center"/>
    </xf>
    <xf numFmtId="0" fontId="0" fillId="3" borderId="5" xfId="3" applyFont="1" applyBorder="1" applyAlignment="1" applyProtection="1">
      <alignment horizontal="center" vertical="center"/>
    </xf>
    <xf numFmtId="1" fontId="0" fillId="6" borderId="3" xfId="0" applyNumberFormat="1" applyFill="1" applyBorder="1" applyAlignment="1">
      <alignment horizontal="center"/>
    </xf>
    <xf numFmtId="0" fontId="0" fillId="6" borderId="3" xfId="0" applyFill="1" applyBorder="1" applyAlignment="1">
      <alignment horizontal="center"/>
    </xf>
    <xf numFmtId="166" fontId="0" fillId="6" borderId="3" xfId="0" applyNumberFormat="1" applyFill="1" applyBorder="1" applyAlignment="1">
      <alignment horizontal="center"/>
    </xf>
    <xf numFmtId="0" fontId="1" fillId="3" borderId="6" xfId="3" applyFont="1" applyBorder="1" applyAlignment="1" applyProtection="1">
      <alignment horizontal="center" vertical="center"/>
    </xf>
    <xf numFmtId="0" fontId="0" fillId="3" borderId="1" xfId="3" applyFont="1" applyAlignment="1" applyProtection="1">
      <alignment horizontal="left" vertical="center" wrapText="1"/>
    </xf>
    <xf numFmtId="0" fontId="0" fillId="7" borderId="2" xfId="1" applyFont="1" applyFill="1" applyBorder="1" applyAlignment="1" applyProtection="1">
      <alignment vertical="center" wrapText="1"/>
    </xf>
    <xf numFmtId="0" fontId="0" fillId="7" borderId="2" xfId="1" applyFont="1" applyFill="1" applyBorder="1" applyAlignment="1" applyProtection="1"/>
    <xf numFmtId="0" fontId="9" fillId="8" borderId="7" xfId="8" applyAlignment="1" applyProtection="1">
      <alignment horizontal="center" vertical="center"/>
    </xf>
    <xf numFmtId="0" fontId="5" fillId="4" borderId="2" xfId="0" applyFont="1" applyFill="1" applyBorder="1" applyAlignment="1">
      <alignment horizontal="center"/>
    </xf>
    <xf numFmtId="0" fontId="5" fillId="4" borderId="2" xfId="0" applyFont="1" applyFill="1" applyBorder="1" applyAlignment="1">
      <alignment horizontal="center" wrapText="1"/>
    </xf>
    <xf numFmtId="0" fontId="8" fillId="2" borderId="9" xfId="1" applyFont="1" applyBorder="1" applyAlignment="1" applyProtection="1">
      <alignment vertical="center" wrapText="1"/>
    </xf>
    <xf numFmtId="0" fontId="5" fillId="4" borderId="2" xfId="0" applyFont="1" applyFill="1" applyBorder="1" applyAlignment="1">
      <alignment horizontal="left" vertical="center"/>
    </xf>
    <xf numFmtId="0" fontId="8" fillId="2" borderId="9" xfId="1" applyFont="1" applyBorder="1" applyAlignment="1" applyProtection="1">
      <alignment vertical="center"/>
    </xf>
    <xf numFmtId="166" fontId="0" fillId="6" borderId="3" xfId="0" applyNumberFormat="1" applyFill="1" applyBorder="1" applyAlignment="1">
      <alignment horizontal="center" vertical="center"/>
    </xf>
    <xf numFmtId="1" fontId="0" fillId="6" borderId="3" xfId="0" applyNumberFormat="1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10" borderId="1" xfId="9" quotePrefix="1" applyFont="1" applyFill="1" applyAlignment="1">
      <alignment wrapText="1"/>
    </xf>
    <xf numFmtId="0" fontId="10" fillId="2" borderId="2" xfId="1" applyFont="1" applyBorder="1" applyAlignment="1" applyProtection="1">
      <alignment vertical="center" wrapText="1"/>
    </xf>
    <xf numFmtId="0" fontId="5" fillId="5" borderId="2" xfId="0" applyFont="1" applyFill="1" applyBorder="1" applyAlignment="1">
      <alignment wrapText="1"/>
    </xf>
    <xf numFmtId="0" fontId="0" fillId="2" borderId="2" xfId="1" applyFont="1" applyBorder="1" applyAlignment="1" applyProtection="1">
      <alignment horizontal="center" vertical="center"/>
    </xf>
    <xf numFmtId="0" fontId="0" fillId="3" borderId="1" xfId="3" applyFont="1" applyAlignment="1" applyProtection="1">
      <alignment horizontal="center" vertical="center"/>
    </xf>
    <xf numFmtId="0" fontId="0" fillId="3" borderId="1" xfId="3" applyFont="1" applyAlignment="1" applyProtection="1">
      <alignment horizontal="center" vertical="center" wrapText="1"/>
    </xf>
    <xf numFmtId="0" fontId="0" fillId="2" borderId="2" xfId="1" applyFont="1" applyBorder="1" applyAlignment="1" applyProtection="1">
      <alignment vertical="center" wrapText="1"/>
    </xf>
    <xf numFmtId="164" fontId="0" fillId="3" borderId="1" xfId="3" applyNumberFormat="1" applyFont="1" applyAlignment="1" applyProtection="1">
      <alignment horizontal="center" vertical="center"/>
    </xf>
    <xf numFmtId="0" fontId="9" fillId="8" borderId="7" xfId="8" applyAlignment="1" applyProtection="1">
      <alignment horizontal="center" vertical="center"/>
    </xf>
    <xf numFmtId="0" fontId="0" fillId="2" borderId="2" xfId="1" applyFont="1" applyBorder="1" applyAlignment="1" applyProtection="1">
      <alignment horizontal="center" vertical="center"/>
    </xf>
    <xf numFmtId="0" fontId="5" fillId="5" borderId="2" xfId="0" applyFont="1" applyFill="1" applyBorder="1"/>
    <xf numFmtId="0" fontId="0" fillId="0" borderId="0" xfId="0" applyFill="1"/>
    <xf numFmtId="0" fontId="0" fillId="2" borderId="2" xfId="1" applyFont="1" applyBorder="1" applyAlignment="1" applyProtection="1">
      <alignment horizontal="center" vertical="center" wrapText="1"/>
    </xf>
    <xf numFmtId="0" fontId="0" fillId="2" borderId="0" xfId="1" applyFont="1" applyBorder="1" applyAlignment="1" applyProtection="1"/>
    <xf numFmtId="0" fontId="0" fillId="3" borderId="1" xfId="3" quotePrefix="1" applyFont="1" applyAlignment="1" applyProtection="1">
      <alignment horizontal="left" vertical="center" wrapText="1"/>
    </xf>
    <xf numFmtId="164" fontId="0" fillId="3" borderId="1" xfId="3" quotePrefix="1" applyNumberFormat="1" applyFont="1" applyAlignment="1" applyProtection="1">
      <alignment horizontal="center" vertical="center"/>
    </xf>
    <xf numFmtId="1" fontId="9" fillId="8" borderId="7" xfId="8" applyNumberFormat="1" applyAlignment="1" applyProtection="1">
      <alignment horizontal="center" vertical="center"/>
    </xf>
    <xf numFmtId="166" fontId="9" fillId="8" borderId="7" xfId="8" applyNumberFormat="1" applyAlignment="1" applyProtection="1">
      <alignment horizontal="center" vertical="center"/>
    </xf>
    <xf numFmtId="0" fontId="0" fillId="3" borderId="6" xfId="3" applyFont="1" applyBorder="1" applyAlignment="1" applyProtection="1">
      <alignment horizontal="center" vertical="center"/>
    </xf>
    <xf numFmtId="0" fontId="0" fillId="11" borderId="1" xfId="3" applyFont="1" applyFill="1" applyAlignment="1" applyProtection="1">
      <alignment horizontal="center" vertical="center"/>
    </xf>
    <xf numFmtId="1" fontId="9" fillId="12" borderId="7" xfId="8" applyNumberFormat="1" applyFill="1" applyAlignment="1" applyProtection="1">
      <alignment horizontal="center" vertical="center"/>
    </xf>
    <xf numFmtId="0" fontId="0" fillId="11" borderId="1" xfId="3" applyFont="1" applyFill="1" applyAlignment="1" applyProtection="1">
      <alignment horizontal="center" vertical="center" wrapText="1"/>
    </xf>
    <xf numFmtId="0" fontId="0" fillId="13" borderId="2" xfId="1" applyFont="1" applyFill="1" applyBorder="1" applyAlignment="1" applyProtection="1">
      <alignment horizontal="center" vertical="center"/>
    </xf>
    <xf numFmtId="0" fontId="0" fillId="13" borderId="2" xfId="1" applyFont="1" applyFill="1" applyBorder="1" applyAlignment="1" applyProtection="1">
      <alignment vertical="center" wrapText="1"/>
    </xf>
    <xf numFmtId="0" fontId="10" fillId="13" borderId="2" xfId="1" applyFont="1" applyFill="1" applyBorder="1" applyAlignment="1" applyProtection="1">
      <alignment vertical="center" wrapText="1"/>
    </xf>
  </cellXfs>
  <cellStyles count="10">
    <cellStyle name="Excel Built-in 20% - Accent1" xfId="1"/>
    <cellStyle name="Excel Built-in Hyperlink" xfId="2"/>
    <cellStyle name="Excel Built-in Note" xfId="3"/>
    <cellStyle name="Heading" xfId="4"/>
    <cellStyle name="Heading1" xfId="5"/>
    <cellStyle name="Input" xfId="8" builtinId="20"/>
    <cellStyle name="Normal" xfId="0" builtinId="0" customBuiltin="1"/>
    <cellStyle name="Note" xfId="9" builtinId="10"/>
    <cellStyle name="Result" xfId="6"/>
    <cellStyle name="Result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www.militaryfactory.com/armor/self-propelled-guns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70"/>
  <sheetViews>
    <sheetView zoomScale="85" zoomScaleNormal="85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R18" sqref="R18"/>
    </sheetView>
  </sheetViews>
  <sheetFormatPr defaultRowHeight="15" x14ac:dyDescent="0.25"/>
  <cols>
    <col min="1" max="1" width="9.140625" customWidth="1"/>
    <col min="2" max="2" width="24.42578125" customWidth="1"/>
    <col min="3" max="4" width="11.5703125" customWidth="1"/>
    <col min="5" max="11" width="9.140625" customWidth="1"/>
    <col min="12" max="12" width="11.28515625" customWidth="1"/>
    <col min="13" max="14" width="9.140625" customWidth="1"/>
    <col min="15" max="15" width="9.28515625" customWidth="1"/>
    <col min="16" max="23" width="9.140625" customWidth="1"/>
    <col min="24" max="24" width="49.140625" customWidth="1"/>
    <col min="25" max="1032" width="9.140625" customWidth="1"/>
  </cols>
  <sheetData>
    <row r="1" spans="1:24" s="4" customFormat="1" ht="45" x14ac:dyDescent="0.25">
      <c r="A1" s="1"/>
      <c r="B1" s="2"/>
      <c r="C1" s="3" t="s">
        <v>0</v>
      </c>
      <c r="D1" s="3" t="s">
        <v>135</v>
      </c>
      <c r="E1" s="3" t="s">
        <v>1</v>
      </c>
      <c r="F1" s="3" t="s">
        <v>114</v>
      </c>
      <c r="G1" s="3" t="s">
        <v>113</v>
      </c>
      <c r="H1" s="1" t="s">
        <v>3</v>
      </c>
      <c r="I1" s="3" t="s">
        <v>139</v>
      </c>
      <c r="J1" s="3" t="s">
        <v>73</v>
      </c>
      <c r="K1" s="3" t="s">
        <v>112</v>
      </c>
      <c r="L1" s="3" t="s">
        <v>5</v>
      </c>
      <c r="M1" s="1" t="s">
        <v>6</v>
      </c>
      <c r="N1" s="1" t="s">
        <v>7</v>
      </c>
      <c r="O1" s="3" t="s">
        <v>119</v>
      </c>
      <c r="P1" s="1" t="s">
        <v>8</v>
      </c>
      <c r="Q1" s="3" t="s">
        <v>116</v>
      </c>
      <c r="R1" s="1" t="s">
        <v>9</v>
      </c>
      <c r="S1" s="1" t="s">
        <v>108</v>
      </c>
      <c r="T1" s="3" t="s">
        <v>117</v>
      </c>
      <c r="U1" s="1" t="s">
        <v>4</v>
      </c>
      <c r="V1" s="3" t="s">
        <v>118</v>
      </c>
      <c r="W1" s="1" t="s">
        <v>10</v>
      </c>
      <c r="X1" s="1" t="s">
        <v>11</v>
      </c>
    </row>
    <row r="2" spans="1:24" x14ac:dyDescent="0.25">
      <c r="A2" t="s">
        <v>12</v>
      </c>
    </row>
    <row r="3" spans="1:24" x14ac:dyDescent="0.25">
      <c r="A3" s="5" t="s">
        <v>13</v>
      </c>
      <c r="B3" s="31" t="s">
        <v>107</v>
      </c>
      <c r="C3" s="5">
        <v>2000</v>
      </c>
      <c r="D3" s="5"/>
      <c r="E3" s="5">
        <v>5.4</v>
      </c>
      <c r="F3" s="5">
        <v>7</v>
      </c>
      <c r="G3" s="5">
        <v>13</v>
      </c>
      <c r="H3" s="5">
        <v>20</v>
      </c>
      <c r="I3" s="5">
        <v>1</v>
      </c>
      <c r="J3" s="5">
        <v>50</v>
      </c>
      <c r="K3" s="24">
        <v>200</v>
      </c>
      <c r="L3" s="27"/>
      <c r="M3" s="25">
        <v>1</v>
      </c>
      <c r="N3" s="6">
        <v>2</v>
      </c>
      <c r="O3" s="26">
        <f t="shared" ref="O3:O18" si="0">5+E3*3/2.4</f>
        <v>11.750000000000002</v>
      </c>
      <c r="P3" s="29">
        <v>15</v>
      </c>
      <c r="Q3" s="28">
        <f t="shared" ref="Q3:Q18" si="1">G3/15</f>
        <v>0.8666666666666667</v>
      </c>
      <c r="R3" s="6">
        <v>1</v>
      </c>
      <c r="S3" s="6">
        <v>1</v>
      </c>
      <c r="T3" s="27">
        <f t="shared" ref="T3:T18" si="2">(J3-10)/20+K3/100</f>
        <v>4</v>
      </c>
      <c r="U3" s="6">
        <v>4</v>
      </c>
      <c r="V3" s="26">
        <f t="shared" ref="V3:V18" si="3">H3/3.5</f>
        <v>5.7142857142857144</v>
      </c>
      <c r="W3" s="29" t="s">
        <v>111</v>
      </c>
      <c r="X3" s="30" t="s">
        <v>122</v>
      </c>
    </row>
    <row r="4" spans="1:24" x14ac:dyDescent="0.25">
      <c r="A4" s="5" t="s">
        <v>128</v>
      </c>
      <c r="B4" s="31" t="s">
        <v>129</v>
      </c>
      <c r="C4" s="5" t="s">
        <v>130</v>
      </c>
      <c r="D4" s="5"/>
      <c r="E4" s="5">
        <v>7.4</v>
      </c>
      <c r="F4" s="5">
        <v>7</v>
      </c>
      <c r="G4" s="5">
        <v>12</v>
      </c>
      <c r="H4" s="5">
        <v>37</v>
      </c>
      <c r="I4" s="5">
        <v>1</v>
      </c>
      <c r="J4" s="5">
        <v>45</v>
      </c>
      <c r="K4" s="24">
        <v>209</v>
      </c>
      <c r="L4" s="27"/>
      <c r="M4" s="25">
        <v>1</v>
      </c>
      <c r="N4" s="6">
        <v>2</v>
      </c>
      <c r="O4" s="26">
        <f t="shared" si="0"/>
        <v>14.250000000000002</v>
      </c>
      <c r="P4" s="29"/>
      <c r="Q4" s="28">
        <f t="shared" si="1"/>
        <v>0.8</v>
      </c>
      <c r="R4" s="6">
        <v>1</v>
      </c>
      <c r="S4" s="6">
        <v>0</v>
      </c>
      <c r="T4" s="27">
        <f t="shared" si="2"/>
        <v>3.84</v>
      </c>
      <c r="U4" s="6">
        <v>4</v>
      </c>
      <c r="V4" s="26">
        <f t="shared" si="3"/>
        <v>10.571428571428571</v>
      </c>
      <c r="W4" s="29"/>
      <c r="X4" s="30"/>
    </row>
    <row r="5" spans="1:24" x14ac:dyDescent="0.25">
      <c r="A5" s="5" t="s">
        <v>13</v>
      </c>
      <c r="B5" s="31" t="s">
        <v>21</v>
      </c>
      <c r="C5" s="5">
        <v>1500</v>
      </c>
      <c r="D5" s="5"/>
      <c r="E5" s="5">
        <v>9</v>
      </c>
      <c r="F5" s="5">
        <v>5</v>
      </c>
      <c r="G5" s="5">
        <v>15</v>
      </c>
      <c r="H5" s="5">
        <v>20</v>
      </c>
      <c r="I5" s="5">
        <v>1</v>
      </c>
      <c r="J5" s="5">
        <v>40</v>
      </c>
      <c r="K5" s="24">
        <v>190</v>
      </c>
      <c r="L5" s="27"/>
      <c r="M5" s="25">
        <v>1</v>
      </c>
      <c r="N5" s="6">
        <v>3</v>
      </c>
      <c r="O5" s="26">
        <f t="shared" si="0"/>
        <v>16.25</v>
      </c>
      <c r="P5" s="29">
        <v>20</v>
      </c>
      <c r="Q5" s="28">
        <f t="shared" si="1"/>
        <v>1</v>
      </c>
      <c r="R5" s="6">
        <v>1</v>
      </c>
      <c r="S5" s="6">
        <v>1</v>
      </c>
      <c r="T5" s="27">
        <f t="shared" si="2"/>
        <v>3.4</v>
      </c>
      <c r="U5" s="6">
        <v>4</v>
      </c>
      <c r="V5" s="26">
        <f t="shared" si="3"/>
        <v>5.7142857142857144</v>
      </c>
      <c r="W5" s="29" t="s">
        <v>110</v>
      </c>
      <c r="X5" s="30" t="s">
        <v>122</v>
      </c>
    </row>
    <row r="6" spans="1:24" x14ac:dyDescent="0.25">
      <c r="A6" s="5" t="s">
        <v>17</v>
      </c>
      <c r="B6" s="31" t="s">
        <v>120</v>
      </c>
      <c r="C6" s="5" t="s">
        <v>121</v>
      </c>
      <c r="D6" s="5"/>
      <c r="E6" s="5">
        <v>9.6</v>
      </c>
      <c r="F6" s="5">
        <v>5</v>
      </c>
      <c r="G6" s="5">
        <v>15</v>
      </c>
      <c r="H6" s="5">
        <v>45</v>
      </c>
      <c r="I6" s="5">
        <v>1</v>
      </c>
      <c r="J6" s="5">
        <v>31</v>
      </c>
      <c r="K6" s="24">
        <v>240</v>
      </c>
      <c r="L6" s="27"/>
      <c r="M6" s="25">
        <v>1</v>
      </c>
      <c r="N6" s="6">
        <v>3</v>
      </c>
      <c r="O6" s="26">
        <f t="shared" si="0"/>
        <v>17</v>
      </c>
      <c r="P6" s="29">
        <v>18</v>
      </c>
      <c r="Q6" s="28">
        <f t="shared" si="1"/>
        <v>1</v>
      </c>
      <c r="R6" s="6">
        <v>1</v>
      </c>
      <c r="S6" s="6">
        <v>1</v>
      </c>
      <c r="T6" s="27">
        <f t="shared" si="2"/>
        <v>3.45</v>
      </c>
      <c r="U6" s="6">
        <v>4</v>
      </c>
      <c r="V6" s="26">
        <f t="shared" si="3"/>
        <v>12.857142857142858</v>
      </c>
      <c r="W6" s="29">
        <v>13</v>
      </c>
      <c r="X6" s="30"/>
    </row>
    <row r="7" spans="1:24" x14ac:dyDescent="0.25">
      <c r="A7" s="5" t="s">
        <v>17</v>
      </c>
      <c r="B7" s="31" t="s">
        <v>20</v>
      </c>
      <c r="C7" s="5">
        <v>2500</v>
      </c>
      <c r="D7" s="5"/>
      <c r="E7" s="5">
        <v>13</v>
      </c>
      <c r="F7" s="5">
        <v>10</v>
      </c>
      <c r="G7" s="5">
        <v>40</v>
      </c>
      <c r="H7" s="5">
        <v>45</v>
      </c>
      <c r="I7" s="5">
        <v>1</v>
      </c>
      <c r="J7" s="5">
        <v>70</v>
      </c>
      <c r="K7" s="24">
        <v>430</v>
      </c>
      <c r="L7" s="27"/>
      <c r="M7" s="25">
        <v>1</v>
      </c>
      <c r="N7" s="6">
        <v>3</v>
      </c>
      <c r="O7" s="26">
        <f t="shared" si="0"/>
        <v>21.25</v>
      </c>
      <c r="P7" s="29">
        <v>17</v>
      </c>
      <c r="Q7" s="28">
        <f t="shared" si="1"/>
        <v>2.6666666666666665</v>
      </c>
      <c r="R7" s="6">
        <v>3</v>
      </c>
      <c r="S7" s="6">
        <v>2</v>
      </c>
      <c r="T7" s="27">
        <f t="shared" si="2"/>
        <v>7.3</v>
      </c>
      <c r="U7" s="6">
        <v>7</v>
      </c>
      <c r="V7" s="26">
        <f t="shared" si="3"/>
        <v>12.857142857142858</v>
      </c>
      <c r="W7" s="29">
        <v>13</v>
      </c>
      <c r="X7" s="30"/>
    </row>
    <row r="8" spans="1:24" x14ac:dyDescent="0.25">
      <c r="A8" s="5" t="s">
        <v>14</v>
      </c>
      <c r="B8" s="31" t="s">
        <v>19</v>
      </c>
      <c r="C8" s="5">
        <v>2000</v>
      </c>
      <c r="D8" s="5"/>
      <c r="E8" s="5">
        <v>15</v>
      </c>
      <c r="F8" s="5">
        <v>10</v>
      </c>
      <c r="G8" s="5">
        <v>60</v>
      </c>
      <c r="H8" s="5">
        <v>37</v>
      </c>
      <c r="I8" s="5">
        <v>1</v>
      </c>
      <c r="J8" s="5">
        <v>58</v>
      </c>
      <c r="K8" s="24">
        <v>160</v>
      </c>
      <c r="L8" s="27"/>
      <c r="M8" s="25">
        <v>1</v>
      </c>
      <c r="N8" s="6">
        <v>3</v>
      </c>
      <c r="O8" s="26">
        <f t="shared" si="0"/>
        <v>23.75</v>
      </c>
      <c r="P8" s="29">
        <v>34</v>
      </c>
      <c r="Q8" s="28">
        <f t="shared" si="1"/>
        <v>4</v>
      </c>
      <c r="R8" s="6">
        <v>4</v>
      </c>
      <c r="S8" s="6">
        <v>4</v>
      </c>
      <c r="T8" s="27">
        <f t="shared" si="2"/>
        <v>4</v>
      </c>
      <c r="U8" s="6">
        <v>4</v>
      </c>
      <c r="V8" s="26">
        <f t="shared" si="3"/>
        <v>10.571428571428571</v>
      </c>
      <c r="W8" s="29">
        <v>10</v>
      </c>
      <c r="X8" s="30"/>
    </row>
    <row r="9" spans="1:24" x14ac:dyDescent="0.25">
      <c r="A9" s="5" t="s">
        <v>13</v>
      </c>
      <c r="B9" s="31" t="s">
        <v>115</v>
      </c>
      <c r="C9" s="5">
        <v>2000</v>
      </c>
      <c r="D9" s="5"/>
      <c r="E9" s="5">
        <v>23</v>
      </c>
      <c r="F9" s="5">
        <v>10</v>
      </c>
      <c r="G9" s="5">
        <v>50</v>
      </c>
      <c r="H9" s="5">
        <v>50</v>
      </c>
      <c r="I9" s="5">
        <v>1</v>
      </c>
      <c r="J9" s="5">
        <v>40</v>
      </c>
      <c r="K9" s="24">
        <v>165</v>
      </c>
      <c r="L9" s="27"/>
      <c r="M9" s="25">
        <v>1</v>
      </c>
      <c r="N9" s="6">
        <v>3</v>
      </c>
      <c r="O9" s="26">
        <f t="shared" si="0"/>
        <v>33.75</v>
      </c>
      <c r="P9" s="29">
        <v>30</v>
      </c>
      <c r="Q9" s="28">
        <f t="shared" si="1"/>
        <v>3.3333333333333335</v>
      </c>
      <c r="R9" s="6">
        <v>3</v>
      </c>
      <c r="S9" s="6">
        <v>3</v>
      </c>
      <c r="T9" s="27">
        <f t="shared" si="2"/>
        <v>3.15</v>
      </c>
      <c r="U9" s="6">
        <v>4</v>
      </c>
      <c r="V9" s="26">
        <f t="shared" si="3"/>
        <v>14.285714285714286</v>
      </c>
      <c r="W9" s="29">
        <v>14</v>
      </c>
      <c r="X9" s="30"/>
    </row>
    <row r="10" spans="1:24" x14ac:dyDescent="0.25">
      <c r="A10" s="5" t="s">
        <v>13</v>
      </c>
      <c r="B10" s="31" t="s">
        <v>125</v>
      </c>
      <c r="C10" s="5">
        <v>2000</v>
      </c>
      <c r="D10" s="5"/>
      <c r="E10" s="5">
        <v>25</v>
      </c>
      <c r="F10" s="5">
        <v>10</v>
      </c>
      <c r="G10" s="5">
        <v>80</v>
      </c>
      <c r="H10" s="5">
        <v>75</v>
      </c>
      <c r="I10" s="5">
        <v>1</v>
      </c>
      <c r="J10" s="5">
        <v>42</v>
      </c>
      <c r="K10" s="24">
        <v>200</v>
      </c>
      <c r="L10" s="27"/>
      <c r="M10" s="25">
        <v>1</v>
      </c>
      <c r="N10" s="6">
        <v>4</v>
      </c>
      <c r="O10" s="26">
        <f t="shared" si="0"/>
        <v>36.25</v>
      </c>
      <c r="P10" s="29">
        <v>45</v>
      </c>
      <c r="Q10" s="28">
        <f t="shared" si="1"/>
        <v>5.333333333333333</v>
      </c>
      <c r="R10" s="6">
        <v>5</v>
      </c>
      <c r="S10" s="6">
        <v>5</v>
      </c>
      <c r="T10" s="27">
        <f t="shared" si="2"/>
        <v>3.6</v>
      </c>
      <c r="U10" s="6">
        <v>4</v>
      </c>
      <c r="V10" s="26">
        <f t="shared" si="3"/>
        <v>21.428571428571427</v>
      </c>
      <c r="W10" s="29">
        <v>20</v>
      </c>
      <c r="X10" s="30"/>
    </row>
    <row r="11" spans="1:24" x14ac:dyDescent="0.25">
      <c r="A11" s="5" t="s">
        <v>13</v>
      </c>
      <c r="B11" s="31" t="s">
        <v>124</v>
      </c>
      <c r="C11" s="5">
        <v>2000</v>
      </c>
      <c r="D11" s="5"/>
      <c r="E11" s="5">
        <v>25</v>
      </c>
      <c r="F11" s="5">
        <v>10</v>
      </c>
      <c r="G11" s="5">
        <v>80</v>
      </c>
      <c r="H11" s="5">
        <v>75</v>
      </c>
      <c r="I11" s="5">
        <v>1</v>
      </c>
      <c r="J11" s="5">
        <v>42</v>
      </c>
      <c r="K11" s="24">
        <v>200</v>
      </c>
      <c r="L11" s="27"/>
      <c r="M11" s="25">
        <v>1</v>
      </c>
      <c r="N11" s="6">
        <v>4</v>
      </c>
      <c r="O11" s="26">
        <f t="shared" si="0"/>
        <v>36.25</v>
      </c>
      <c r="P11" s="29">
        <v>45</v>
      </c>
      <c r="Q11" s="28">
        <f t="shared" si="1"/>
        <v>5.333333333333333</v>
      </c>
      <c r="R11" s="6">
        <v>5</v>
      </c>
      <c r="S11" s="6">
        <v>5</v>
      </c>
      <c r="T11" s="27">
        <f t="shared" si="2"/>
        <v>3.6</v>
      </c>
      <c r="U11" s="6">
        <v>4</v>
      </c>
      <c r="V11" s="26">
        <f t="shared" si="3"/>
        <v>21.428571428571427</v>
      </c>
      <c r="W11" s="29">
        <v>20</v>
      </c>
      <c r="X11" s="30"/>
    </row>
    <row r="12" spans="1:24" x14ac:dyDescent="0.25">
      <c r="A12" s="5" t="s">
        <v>17</v>
      </c>
      <c r="B12" s="31" t="s">
        <v>18</v>
      </c>
      <c r="C12" s="5">
        <v>2500</v>
      </c>
      <c r="D12" s="5"/>
      <c r="E12" s="5">
        <v>26</v>
      </c>
      <c r="F12" s="5">
        <v>15</v>
      </c>
      <c r="G12" s="5">
        <v>60</v>
      </c>
      <c r="H12" s="5">
        <v>76</v>
      </c>
      <c r="I12" s="5">
        <v>1</v>
      </c>
      <c r="J12" s="5">
        <v>53</v>
      </c>
      <c r="K12" s="24">
        <v>400</v>
      </c>
      <c r="L12" s="27"/>
      <c r="M12" s="25">
        <v>1</v>
      </c>
      <c r="N12" s="6">
        <v>4</v>
      </c>
      <c r="O12" s="26">
        <f t="shared" si="0"/>
        <v>37.5</v>
      </c>
      <c r="P12" s="29">
        <v>40</v>
      </c>
      <c r="Q12" s="28">
        <f t="shared" si="1"/>
        <v>4</v>
      </c>
      <c r="R12" s="6">
        <v>4</v>
      </c>
      <c r="S12" s="6">
        <v>4</v>
      </c>
      <c r="T12" s="27">
        <f t="shared" si="2"/>
        <v>6.15</v>
      </c>
      <c r="U12" s="6">
        <v>6</v>
      </c>
      <c r="V12" s="26">
        <f t="shared" si="3"/>
        <v>21.714285714285715</v>
      </c>
      <c r="W12" s="29">
        <v>20</v>
      </c>
      <c r="X12" s="30"/>
    </row>
    <row r="13" spans="1:24" s="4" customFormat="1" x14ac:dyDescent="0.25">
      <c r="A13" s="5" t="s">
        <v>14</v>
      </c>
      <c r="B13" s="32" t="s">
        <v>15</v>
      </c>
      <c r="C13" s="5">
        <v>2000</v>
      </c>
      <c r="D13" s="5"/>
      <c r="E13" s="5">
        <v>32</v>
      </c>
      <c r="F13" s="5">
        <v>12</v>
      </c>
      <c r="G13" s="5">
        <v>70</v>
      </c>
      <c r="H13" s="5">
        <v>75</v>
      </c>
      <c r="I13" s="5">
        <v>1</v>
      </c>
      <c r="J13" s="5">
        <v>48</v>
      </c>
      <c r="K13" s="24">
        <v>200</v>
      </c>
      <c r="L13" s="27"/>
      <c r="M13" s="25">
        <v>1</v>
      </c>
      <c r="N13" s="6">
        <v>4</v>
      </c>
      <c r="O13" s="26">
        <f t="shared" si="0"/>
        <v>45</v>
      </c>
      <c r="P13" s="29">
        <v>43</v>
      </c>
      <c r="Q13" s="28">
        <f t="shared" si="1"/>
        <v>4.666666666666667</v>
      </c>
      <c r="R13" s="6">
        <v>5</v>
      </c>
      <c r="S13" s="6">
        <v>4</v>
      </c>
      <c r="T13" s="27">
        <f t="shared" si="2"/>
        <v>3.9</v>
      </c>
      <c r="U13" s="6">
        <v>4</v>
      </c>
      <c r="V13" s="26">
        <f t="shared" si="3"/>
        <v>21.428571428571427</v>
      </c>
      <c r="W13" s="29">
        <v>20</v>
      </c>
      <c r="X13" s="30"/>
    </row>
    <row r="14" spans="1:24" s="4" customFormat="1" x14ac:dyDescent="0.25">
      <c r="A14" s="5" t="s">
        <v>13</v>
      </c>
      <c r="B14" s="32" t="s">
        <v>16</v>
      </c>
      <c r="C14" s="5">
        <v>2500</v>
      </c>
      <c r="D14" s="5"/>
      <c r="E14" s="5">
        <v>44</v>
      </c>
      <c r="F14" s="5">
        <v>10</v>
      </c>
      <c r="G14" s="5">
        <v>110</v>
      </c>
      <c r="H14" s="5">
        <v>75</v>
      </c>
      <c r="I14" s="5">
        <v>1</v>
      </c>
      <c r="J14" s="5">
        <v>55</v>
      </c>
      <c r="K14" s="24">
        <v>200</v>
      </c>
      <c r="L14" s="27"/>
      <c r="M14" s="25">
        <v>1</v>
      </c>
      <c r="N14" s="6">
        <v>5</v>
      </c>
      <c r="O14" s="26">
        <f t="shared" si="0"/>
        <v>60</v>
      </c>
      <c r="P14" s="29">
        <v>73</v>
      </c>
      <c r="Q14" s="28">
        <f t="shared" si="1"/>
        <v>7.333333333333333</v>
      </c>
      <c r="R14" s="6">
        <v>7</v>
      </c>
      <c r="S14" s="6">
        <v>7</v>
      </c>
      <c r="T14" s="27">
        <f t="shared" si="2"/>
        <v>4.25</v>
      </c>
      <c r="U14" s="6">
        <v>4</v>
      </c>
      <c r="V14" s="26">
        <f t="shared" si="3"/>
        <v>21.428571428571427</v>
      </c>
      <c r="W14" s="29">
        <v>20</v>
      </c>
      <c r="X14" s="30"/>
    </row>
    <row r="15" spans="1:24" x14ac:dyDescent="0.25">
      <c r="A15" s="5" t="s">
        <v>14</v>
      </c>
      <c r="B15" s="31" t="s">
        <v>23</v>
      </c>
      <c r="C15" s="5">
        <v>3200</v>
      </c>
      <c r="D15" s="5"/>
      <c r="E15" s="5">
        <v>46</v>
      </c>
      <c r="F15" s="5">
        <v>15</v>
      </c>
      <c r="G15" s="5">
        <v>100</v>
      </c>
      <c r="H15" s="5">
        <v>90</v>
      </c>
      <c r="I15" s="5">
        <v>1</v>
      </c>
      <c r="J15" s="5">
        <v>48</v>
      </c>
      <c r="K15" s="24">
        <v>160</v>
      </c>
      <c r="L15" s="27"/>
      <c r="M15" s="25">
        <v>1</v>
      </c>
      <c r="N15" s="6">
        <v>6</v>
      </c>
      <c r="O15" s="26">
        <f t="shared" si="0"/>
        <v>62.5</v>
      </c>
      <c r="P15" s="29">
        <v>65</v>
      </c>
      <c r="Q15" s="28">
        <f t="shared" si="1"/>
        <v>6.666666666666667</v>
      </c>
      <c r="R15" s="6">
        <v>7</v>
      </c>
      <c r="S15" s="6">
        <v>6</v>
      </c>
      <c r="T15" s="27">
        <f t="shared" si="2"/>
        <v>3.5</v>
      </c>
      <c r="U15" s="6">
        <v>4</v>
      </c>
      <c r="V15" s="26">
        <f t="shared" si="3"/>
        <v>25.714285714285715</v>
      </c>
      <c r="W15" s="29">
        <v>24</v>
      </c>
      <c r="X15" s="30"/>
    </row>
    <row r="16" spans="1:24" x14ac:dyDescent="0.25">
      <c r="A16" s="5" t="s">
        <v>17</v>
      </c>
      <c r="B16" s="31" t="s">
        <v>24</v>
      </c>
      <c r="C16" s="5">
        <v>2500</v>
      </c>
      <c r="D16" s="5"/>
      <c r="E16" s="5">
        <v>45</v>
      </c>
      <c r="F16" s="5">
        <v>25</v>
      </c>
      <c r="G16" s="5">
        <v>90</v>
      </c>
      <c r="H16" s="5">
        <v>76</v>
      </c>
      <c r="I16" s="5">
        <v>1</v>
      </c>
      <c r="J16" s="5">
        <v>35</v>
      </c>
      <c r="K16" s="24">
        <v>335</v>
      </c>
      <c r="L16" s="27"/>
      <c r="M16" s="25">
        <v>1</v>
      </c>
      <c r="N16" s="6">
        <v>6</v>
      </c>
      <c r="O16" s="26">
        <f t="shared" si="0"/>
        <v>61.25</v>
      </c>
      <c r="P16" s="29">
        <v>65</v>
      </c>
      <c r="Q16" s="28">
        <f t="shared" si="1"/>
        <v>6</v>
      </c>
      <c r="R16" s="6">
        <v>6</v>
      </c>
      <c r="S16" s="6">
        <v>6</v>
      </c>
      <c r="T16" s="27">
        <f t="shared" si="2"/>
        <v>4.5999999999999996</v>
      </c>
      <c r="U16" s="6">
        <v>5</v>
      </c>
      <c r="V16" s="26">
        <f t="shared" si="3"/>
        <v>21.714285714285715</v>
      </c>
      <c r="W16" s="29">
        <v>20</v>
      </c>
      <c r="X16" s="30"/>
    </row>
    <row r="17" spans="1:24" s="4" customFormat="1" x14ac:dyDescent="0.25">
      <c r="A17" s="5" t="s">
        <v>13</v>
      </c>
      <c r="B17" s="32" t="s">
        <v>196</v>
      </c>
      <c r="C17" s="5">
        <v>3000</v>
      </c>
      <c r="D17" s="5"/>
      <c r="E17" s="5">
        <v>54</v>
      </c>
      <c r="F17" s="5">
        <v>20</v>
      </c>
      <c r="G17" s="5">
        <v>120</v>
      </c>
      <c r="H17" s="5">
        <v>88</v>
      </c>
      <c r="I17" s="5">
        <v>1</v>
      </c>
      <c r="J17" s="5">
        <v>45</v>
      </c>
      <c r="K17" s="24">
        <v>195</v>
      </c>
      <c r="L17" s="27"/>
      <c r="M17" s="25">
        <v>1</v>
      </c>
      <c r="N17" s="6">
        <v>6</v>
      </c>
      <c r="O17" s="26">
        <f t="shared" si="0"/>
        <v>72.5</v>
      </c>
      <c r="P17" s="29">
        <v>70</v>
      </c>
      <c r="Q17" s="28">
        <f t="shared" si="1"/>
        <v>8</v>
      </c>
      <c r="R17" s="6">
        <v>8</v>
      </c>
      <c r="S17" s="6">
        <v>7</v>
      </c>
      <c r="T17" s="27">
        <f t="shared" si="2"/>
        <v>3.7</v>
      </c>
      <c r="U17" s="6">
        <v>4</v>
      </c>
      <c r="V17" s="26">
        <f t="shared" si="3"/>
        <v>25.142857142857142</v>
      </c>
      <c r="W17" s="29">
        <v>24</v>
      </c>
      <c r="X17" s="30"/>
    </row>
    <row r="18" spans="1:24" s="46" customFormat="1" x14ac:dyDescent="0.25">
      <c r="A18" s="81" t="s">
        <v>13</v>
      </c>
      <c r="B18" s="61" t="s">
        <v>195</v>
      </c>
      <c r="C18" s="81">
        <v>3000</v>
      </c>
      <c r="D18" s="81"/>
      <c r="E18" s="81">
        <v>70</v>
      </c>
      <c r="F18" s="81">
        <v>25</v>
      </c>
      <c r="G18" s="81">
        <v>185</v>
      </c>
      <c r="H18" s="81">
        <v>88</v>
      </c>
      <c r="I18" s="81">
        <v>1</v>
      </c>
      <c r="J18" s="81">
        <v>40</v>
      </c>
      <c r="K18" s="53">
        <v>170</v>
      </c>
      <c r="L18" s="56"/>
      <c r="M18" s="54">
        <v>1</v>
      </c>
      <c r="N18" s="76">
        <v>8</v>
      </c>
      <c r="O18" s="55">
        <f t="shared" si="0"/>
        <v>92.5</v>
      </c>
      <c r="P18" s="58"/>
      <c r="Q18" s="57">
        <f t="shared" si="1"/>
        <v>12.333333333333334</v>
      </c>
      <c r="R18" s="76">
        <v>12</v>
      </c>
      <c r="S18" s="76">
        <v>19</v>
      </c>
      <c r="T18" s="56">
        <f t="shared" si="2"/>
        <v>3.2</v>
      </c>
      <c r="U18" s="76">
        <v>3</v>
      </c>
      <c r="V18" s="55">
        <f t="shared" si="3"/>
        <v>25.142857142857142</v>
      </c>
      <c r="W18" s="58"/>
      <c r="X18" s="59"/>
    </row>
    <row r="19" spans="1:24" s="46" customFormat="1" x14ac:dyDescent="0.25">
      <c r="A19" s="47" t="s">
        <v>13</v>
      </c>
      <c r="B19" s="61" t="s">
        <v>167</v>
      </c>
      <c r="C19" s="47">
        <v>23000</v>
      </c>
      <c r="D19" s="47"/>
      <c r="E19" s="47">
        <v>1000</v>
      </c>
      <c r="F19" s="47">
        <v>150</v>
      </c>
      <c r="G19" s="47">
        <v>360</v>
      </c>
      <c r="H19" s="47">
        <v>280</v>
      </c>
      <c r="I19" s="47">
        <v>2</v>
      </c>
      <c r="J19" s="47">
        <v>40</v>
      </c>
      <c r="K19" s="53">
        <v>190</v>
      </c>
      <c r="L19" s="56"/>
      <c r="M19" s="54">
        <v>7</v>
      </c>
      <c r="N19" s="48">
        <v>12</v>
      </c>
      <c r="O19" s="55">
        <f t="shared" ref="O19" si="4">5+E19*3/2.4</f>
        <v>1255</v>
      </c>
      <c r="P19" s="58">
        <v>70</v>
      </c>
      <c r="Q19" s="57">
        <f t="shared" ref="Q19" si="5">G19/15</f>
        <v>24</v>
      </c>
      <c r="R19" s="48">
        <v>24</v>
      </c>
      <c r="S19" s="48">
        <v>24</v>
      </c>
      <c r="T19" s="56">
        <f t="shared" ref="T19" si="6">(J19-10)/20+K19/100</f>
        <v>3.4</v>
      </c>
      <c r="U19" s="48">
        <v>3</v>
      </c>
      <c r="V19" s="55">
        <f t="shared" ref="V19" si="7">H19/3.5</f>
        <v>80</v>
      </c>
      <c r="W19" s="58">
        <v>24</v>
      </c>
      <c r="X19" s="59"/>
    </row>
    <row r="20" spans="1:24" x14ac:dyDescent="0.25">
      <c r="L20" s="27"/>
      <c r="M20" s="6"/>
      <c r="N20" s="6"/>
      <c r="O20" s="26"/>
      <c r="P20" s="6"/>
      <c r="Q20" s="28"/>
      <c r="R20" s="6"/>
      <c r="S20" s="6"/>
      <c r="T20" s="27"/>
      <c r="U20" s="6"/>
      <c r="V20" s="27"/>
      <c r="W20" s="6"/>
      <c r="X20" s="30"/>
    </row>
    <row r="21" spans="1:24" x14ac:dyDescent="0.25">
      <c r="A21" s="23" t="s">
        <v>106</v>
      </c>
      <c r="C21" s="36" t="s">
        <v>151</v>
      </c>
      <c r="L21" s="27"/>
      <c r="M21" s="6"/>
      <c r="N21" s="6"/>
      <c r="O21" s="26"/>
      <c r="P21" s="6"/>
      <c r="Q21" s="28"/>
      <c r="R21" s="6"/>
      <c r="S21" s="6"/>
      <c r="T21" s="27"/>
      <c r="U21" s="6"/>
      <c r="V21" s="27"/>
      <c r="W21" s="6"/>
      <c r="X21" s="30"/>
    </row>
    <row r="22" spans="1:24" x14ac:dyDescent="0.25">
      <c r="A22" s="5" t="s">
        <v>17</v>
      </c>
      <c r="B22" s="31" t="s">
        <v>147</v>
      </c>
      <c r="C22" s="5">
        <v>2500</v>
      </c>
      <c r="D22" s="5"/>
      <c r="E22" s="5">
        <v>10</v>
      </c>
      <c r="F22" s="5">
        <v>16</v>
      </c>
      <c r="G22" s="5">
        <v>35</v>
      </c>
      <c r="H22" s="5">
        <v>76</v>
      </c>
      <c r="I22" s="5">
        <v>1</v>
      </c>
      <c r="J22" s="5">
        <v>45</v>
      </c>
      <c r="K22" s="5">
        <v>320</v>
      </c>
      <c r="L22" s="27"/>
      <c r="M22" s="6">
        <v>1</v>
      </c>
      <c r="N22" s="6">
        <v>3</v>
      </c>
      <c r="O22" s="26">
        <f>5+E22*3/2.4</f>
        <v>17.5</v>
      </c>
      <c r="P22" s="29">
        <v>25</v>
      </c>
      <c r="Q22" s="28">
        <f>G22/15</f>
        <v>2.3333333333333335</v>
      </c>
      <c r="R22" s="6">
        <v>3</v>
      </c>
      <c r="S22" s="6">
        <v>2</v>
      </c>
      <c r="T22" s="27">
        <f>(J22-10)/20+K22/100</f>
        <v>4.95</v>
      </c>
      <c r="U22" s="6">
        <v>5</v>
      </c>
      <c r="V22" s="26">
        <f>H22/3.5</f>
        <v>21.714285714285715</v>
      </c>
      <c r="W22" s="6">
        <v>7</v>
      </c>
      <c r="X22" s="30" t="s">
        <v>123</v>
      </c>
    </row>
    <row r="23" spans="1:24" x14ac:dyDescent="0.25">
      <c r="A23" s="5" t="s">
        <v>13</v>
      </c>
      <c r="B23" s="31" t="s">
        <v>109</v>
      </c>
      <c r="C23" s="5">
        <v>1800</v>
      </c>
      <c r="D23" s="5"/>
      <c r="E23" s="5">
        <v>11</v>
      </c>
      <c r="F23" s="5">
        <v>5</v>
      </c>
      <c r="G23" s="5">
        <v>35</v>
      </c>
      <c r="H23" s="5">
        <v>75</v>
      </c>
      <c r="I23" s="5">
        <v>1</v>
      </c>
      <c r="J23" s="5">
        <v>40</v>
      </c>
      <c r="K23" s="5">
        <v>190</v>
      </c>
      <c r="L23" s="27"/>
      <c r="M23" s="6">
        <v>1</v>
      </c>
      <c r="N23" s="6">
        <v>3</v>
      </c>
      <c r="O23" s="26">
        <f>5+E23*3/2.4</f>
        <v>18.75</v>
      </c>
      <c r="P23" s="29">
        <v>25</v>
      </c>
      <c r="Q23" s="28">
        <f>G23/15</f>
        <v>2.3333333333333335</v>
      </c>
      <c r="R23" s="6">
        <v>3</v>
      </c>
      <c r="S23" s="6">
        <v>2</v>
      </c>
      <c r="T23" s="27">
        <f>(J23-10)/20+K23/100</f>
        <v>3.4</v>
      </c>
      <c r="U23" s="6">
        <v>4</v>
      </c>
      <c r="V23" s="26">
        <f>H23/3.5</f>
        <v>21.428571428571427</v>
      </c>
      <c r="W23" s="6">
        <v>7</v>
      </c>
      <c r="X23" s="30" t="s">
        <v>123</v>
      </c>
    </row>
    <row r="24" spans="1:24" x14ac:dyDescent="0.25">
      <c r="A24" s="5" t="s">
        <v>128</v>
      </c>
      <c r="B24" s="31" t="s">
        <v>131</v>
      </c>
      <c r="C24" s="35">
        <v>2000</v>
      </c>
      <c r="D24" s="5"/>
      <c r="E24" s="5">
        <v>15.4</v>
      </c>
      <c r="F24" s="5">
        <v>25</v>
      </c>
      <c r="G24" s="5">
        <v>51</v>
      </c>
      <c r="H24" s="5">
        <v>75</v>
      </c>
      <c r="I24" s="5">
        <v>1</v>
      </c>
      <c r="J24" s="5">
        <v>38</v>
      </c>
      <c r="K24" s="24">
        <v>200</v>
      </c>
      <c r="L24" s="27"/>
      <c r="M24" s="25">
        <v>1</v>
      </c>
      <c r="N24" s="6">
        <v>3</v>
      </c>
      <c r="O24" s="26">
        <f>5+E24*3/2.4</f>
        <v>24.250000000000004</v>
      </c>
      <c r="P24" s="29"/>
      <c r="Q24" s="28">
        <f>G24/15</f>
        <v>3.4</v>
      </c>
      <c r="R24" s="6">
        <v>3</v>
      </c>
      <c r="S24" s="6">
        <v>1</v>
      </c>
      <c r="T24" s="27">
        <f>(J24-10)/20+K24/100</f>
        <v>3.4</v>
      </c>
      <c r="U24" s="6">
        <v>4</v>
      </c>
      <c r="V24" s="26">
        <f>H24/3.5</f>
        <v>21.428571428571427</v>
      </c>
      <c r="W24" s="6">
        <v>7</v>
      </c>
      <c r="X24" s="30" t="s">
        <v>123</v>
      </c>
    </row>
    <row r="25" spans="1:24" x14ac:dyDescent="0.25">
      <c r="A25" s="5" t="s">
        <v>14</v>
      </c>
      <c r="B25" s="31" t="s">
        <v>22</v>
      </c>
      <c r="C25" s="5">
        <v>2000</v>
      </c>
      <c r="D25" s="5"/>
      <c r="E25" s="5">
        <v>18</v>
      </c>
      <c r="F25" s="5">
        <v>5</v>
      </c>
      <c r="G25" s="5">
        <v>25</v>
      </c>
      <c r="H25" s="5">
        <v>76</v>
      </c>
      <c r="I25" s="5">
        <v>1</v>
      </c>
      <c r="J25" s="5">
        <v>60</v>
      </c>
      <c r="K25" s="5">
        <v>160</v>
      </c>
      <c r="L25" s="27"/>
      <c r="M25" s="6">
        <v>1</v>
      </c>
      <c r="N25" s="6">
        <v>3</v>
      </c>
      <c r="O25" s="26">
        <f>5+E25*3/2.4</f>
        <v>27.5</v>
      </c>
      <c r="P25" s="29">
        <v>25</v>
      </c>
      <c r="Q25" s="28">
        <f>G25/15</f>
        <v>1.6666666666666667</v>
      </c>
      <c r="R25" s="6">
        <v>2</v>
      </c>
      <c r="S25" s="6">
        <v>2</v>
      </c>
      <c r="T25" s="27">
        <f>(J25-10)/20+K25/100</f>
        <v>4.0999999999999996</v>
      </c>
      <c r="U25" s="6">
        <v>4</v>
      </c>
      <c r="V25" s="26">
        <f>H25/3.5</f>
        <v>21.714285714285715</v>
      </c>
      <c r="W25" s="6">
        <v>7</v>
      </c>
      <c r="X25" s="30" t="s">
        <v>123</v>
      </c>
    </row>
    <row r="26" spans="1:24" x14ac:dyDescent="0.25">
      <c r="A26" s="5" t="s">
        <v>13</v>
      </c>
      <c r="B26" s="31" t="s">
        <v>126</v>
      </c>
      <c r="C26" s="5">
        <v>1800</v>
      </c>
      <c r="D26" s="5"/>
      <c r="E26" s="5">
        <v>24</v>
      </c>
      <c r="F26" s="5">
        <v>16</v>
      </c>
      <c r="G26" s="5">
        <v>80</v>
      </c>
      <c r="H26" s="5">
        <v>75</v>
      </c>
      <c r="I26" s="5">
        <v>1</v>
      </c>
      <c r="J26" s="5">
        <v>40</v>
      </c>
      <c r="K26" s="5">
        <v>155</v>
      </c>
      <c r="L26" s="27"/>
      <c r="M26" s="6">
        <v>1</v>
      </c>
      <c r="N26" s="6">
        <v>4</v>
      </c>
      <c r="O26" s="26">
        <f>5+E26*3/2.4</f>
        <v>35</v>
      </c>
      <c r="P26" s="29"/>
      <c r="Q26" s="28">
        <f>G26/15</f>
        <v>5.333333333333333</v>
      </c>
      <c r="R26" s="6">
        <v>5</v>
      </c>
      <c r="S26" s="6">
        <v>5</v>
      </c>
      <c r="T26" s="27">
        <f>(J26-10)/20+K26/100</f>
        <v>3.05</v>
      </c>
      <c r="U26" s="6">
        <v>3</v>
      </c>
      <c r="V26" s="26">
        <f>H26/3.5</f>
        <v>21.428571428571427</v>
      </c>
      <c r="W26" s="6">
        <v>7</v>
      </c>
      <c r="X26" s="30" t="s">
        <v>123</v>
      </c>
    </row>
    <row r="27" spans="1:24" x14ac:dyDescent="0.25">
      <c r="A27" t="s">
        <v>25</v>
      </c>
    </row>
    <row r="28" spans="1:24" s="4" customFormat="1" x14ac:dyDescent="0.25">
      <c r="A28" s="5" t="s">
        <v>14</v>
      </c>
      <c r="B28" s="31" t="s">
        <v>133</v>
      </c>
      <c r="C28" s="5">
        <v>7000</v>
      </c>
      <c r="D28" s="5">
        <v>120</v>
      </c>
      <c r="E28" s="5">
        <v>2</v>
      </c>
      <c r="F28" s="5">
        <v>0</v>
      </c>
      <c r="G28" s="5">
        <v>0</v>
      </c>
      <c r="H28" s="5">
        <v>40</v>
      </c>
      <c r="I28" s="5">
        <v>1</v>
      </c>
      <c r="J28" s="5">
        <v>0</v>
      </c>
      <c r="K28" s="5">
        <v>0</v>
      </c>
      <c r="M28" s="6">
        <v>5</v>
      </c>
      <c r="N28" s="6">
        <v>2</v>
      </c>
      <c r="O28" s="26">
        <f>5+E28*3/2.4</f>
        <v>7.5</v>
      </c>
      <c r="P28" s="6">
        <v>12</v>
      </c>
      <c r="Q28" s="28">
        <f>G28/15</f>
        <v>0</v>
      </c>
      <c r="R28" s="6">
        <v>0</v>
      </c>
      <c r="S28" s="6">
        <v>0</v>
      </c>
      <c r="T28" s="27">
        <f>(J28-10)/20+K28/100</f>
        <v>-0.5</v>
      </c>
      <c r="U28" s="6">
        <v>1</v>
      </c>
      <c r="V28" s="26">
        <f>H28*D28/500</f>
        <v>9.6</v>
      </c>
      <c r="W28" s="6">
        <v>2</v>
      </c>
      <c r="X28" s="34" t="s">
        <v>141</v>
      </c>
    </row>
    <row r="29" spans="1:24" s="4" customFormat="1" x14ac:dyDescent="0.25">
      <c r="A29" s="5" t="s">
        <v>14</v>
      </c>
      <c r="B29" s="8" t="s">
        <v>134</v>
      </c>
      <c r="C29" s="5">
        <v>12000</v>
      </c>
      <c r="D29" s="5">
        <v>330</v>
      </c>
      <c r="E29" s="5">
        <v>2</v>
      </c>
      <c r="F29" s="5">
        <v>0</v>
      </c>
      <c r="G29" s="5">
        <v>0</v>
      </c>
      <c r="H29" s="5">
        <v>40</v>
      </c>
      <c r="I29" s="5">
        <v>1</v>
      </c>
      <c r="J29" s="5">
        <v>0</v>
      </c>
      <c r="K29" s="5">
        <v>0</v>
      </c>
      <c r="M29" s="6">
        <v>6</v>
      </c>
      <c r="N29" s="6">
        <v>2</v>
      </c>
      <c r="O29" s="26">
        <f t="shared" ref="O29:O35" si="8">5+E29*3/2.4</f>
        <v>7.5</v>
      </c>
      <c r="P29" s="6">
        <v>12</v>
      </c>
      <c r="Q29" s="28">
        <f t="shared" ref="Q29:Q35" si="9">G29/15</f>
        <v>0</v>
      </c>
      <c r="R29" s="6">
        <v>0</v>
      </c>
      <c r="S29" s="6">
        <v>0</v>
      </c>
      <c r="T29" s="27">
        <f t="shared" ref="T29:T35" si="10">(J29-10)/20+K29/100</f>
        <v>-0.5</v>
      </c>
      <c r="U29" s="6">
        <v>1</v>
      </c>
      <c r="V29" s="26">
        <f>H29*D29/500</f>
        <v>26.4</v>
      </c>
      <c r="W29" s="6">
        <v>2</v>
      </c>
      <c r="X29" s="34" t="s">
        <v>142</v>
      </c>
    </row>
    <row r="30" spans="1:24" s="4" customFormat="1" ht="30" x14ac:dyDescent="0.25">
      <c r="A30" s="5" t="s">
        <v>17</v>
      </c>
      <c r="B30" s="31" t="s">
        <v>136</v>
      </c>
      <c r="C30" s="5">
        <v>9300</v>
      </c>
      <c r="D30" s="5">
        <v>20</v>
      </c>
      <c r="E30" s="5">
        <v>3.6</v>
      </c>
      <c r="F30" s="5">
        <v>0</v>
      </c>
      <c r="G30" s="5">
        <v>0</v>
      </c>
      <c r="H30" s="5">
        <v>76</v>
      </c>
      <c r="I30" s="5">
        <v>1</v>
      </c>
      <c r="J30" s="5">
        <v>0</v>
      </c>
      <c r="K30" s="5">
        <v>0</v>
      </c>
      <c r="M30" s="6">
        <v>6</v>
      </c>
      <c r="N30" s="6">
        <v>3</v>
      </c>
      <c r="O30" s="26">
        <f t="shared" si="8"/>
        <v>9.5</v>
      </c>
      <c r="P30" s="6">
        <v>15</v>
      </c>
      <c r="Q30" s="28">
        <f t="shared" si="9"/>
        <v>0</v>
      </c>
      <c r="R30" s="6">
        <v>0</v>
      </c>
      <c r="S30" s="6">
        <v>0</v>
      </c>
      <c r="T30" s="27">
        <f t="shared" si="10"/>
        <v>-0.5</v>
      </c>
      <c r="U30" s="6">
        <v>1</v>
      </c>
      <c r="V30" s="26">
        <f t="shared" ref="V30:V31" si="11">H30*D30/100</f>
        <v>15.2</v>
      </c>
      <c r="W30" s="6">
        <v>2</v>
      </c>
      <c r="X30" s="34" t="s">
        <v>141</v>
      </c>
    </row>
    <row r="31" spans="1:24" s="4" customFormat="1" ht="30" x14ac:dyDescent="0.25">
      <c r="A31" s="5" t="s">
        <v>17</v>
      </c>
      <c r="B31" s="8" t="s">
        <v>26</v>
      </c>
      <c r="C31" s="5">
        <v>10000</v>
      </c>
      <c r="D31" s="5">
        <v>12</v>
      </c>
      <c r="E31" s="5">
        <v>5</v>
      </c>
      <c r="F31" s="5">
        <v>0</v>
      </c>
      <c r="G31" s="5">
        <v>0</v>
      </c>
      <c r="H31" s="5">
        <v>85</v>
      </c>
      <c r="I31" s="5">
        <v>1</v>
      </c>
      <c r="J31" s="5">
        <v>0</v>
      </c>
      <c r="K31" s="5">
        <v>0</v>
      </c>
      <c r="M31" s="6">
        <v>6</v>
      </c>
      <c r="N31" s="6"/>
      <c r="O31" s="26">
        <f t="shared" si="8"/>
        <v>11.25</v>
      </c>
      <c r="P31" s="6"/>
      <c r="Q31" s="28">
        <f t="shared" si="9"/>
        <v>0</v>
      </c>
      <c r="R31" s="6"/>
      <c r="S31" s="6"/>
      <c r="T31" s="27">
        <f t="shared" si="10"/>
        <v>-0.5</v>
      </c>
      <c r="U31" s="6"/>
      <c r="V31" s="26">
        <f t="shared" si="11"/>
        <v>10.199999999999999</v>
      </c>
      <c r="W31" s="6"/>
      <c r="X31" s="30"/>
    </row>
    <row r="32" spans="1:24" s="4" customFormat="1" x14ac:dyDescent="0.25">
      <c r="A32" s="5" t="s">
        <v>13</v>
      </c>
      <c r="B32" s="31" t="s">
        <v>137</v>
      </c>
      <c r="C32" s="5">
        <v>8000</v>
      </c>
      <c r="D32" s="5">
        <v>20</v>
      </c>
      <c r="E32" s="5">
        <v>7.4</v>
      </c>
      <c r="F32" s="5">
        <v>0</v>
      </c>
      <c r="G32" s="5">
        <v>0</v>
      </c>
      <c r="H32" s="5">
        <v>88</v>
      </c>
      <c r="I32" s="5">
        <v>1</v>
      </c>
      <c r="J32" s="5">
        <v>0</v>
      </c>
      <c r="K32" s="5">
        <v>0</v>
      </c>
      <c r="M32" s="6">
        <v>5</v>
      </c>
      <c r="N32" s="6">
        <v>3</v>
      </c>
      <c r="O32" s="26">
        <f t="shared" si="8"/>
        <v>14.250000000000002</v>
      </c>
      <c r="P32" s="6">
        <v>15</v>
      </c>
      <c r="Q32" s="28">
        <f t="shared" si="9"/>
        <v>0</v>
      </c>
      <c r="R32" s="6">
        <v>0</v>
      </c>
      <c r="S32" s="6">
        <v>0</v>
      </c>
      <c r="T32" s="27">
        <f t="shared" si="10"/>
        <v>-0.5</v>
      </c>
      <c r="U32" s="6">
        <v>1</v>
      </c>
      <c r="V32" s="26">
        <f>H32*D32/100</f>
        <v>17.600000000000001</v>
      </c>
      <c r="W32" s="6">
        <v>2</v>
      </c>
      <c r="X32" s="34" t="s">
        <v>142</v>
      </c>
    </row>
    <row r="33" spans="1:24" s="4" customFormat="1" x14ac:dyDescent="0.25">
      <c r="A33" s="5" t="s">
        <v>14</v>
      </c>
      <c r="B33" s="31" t="s">
        <v>132</v>
      </c>
      <c r="C33" s="5">
        <v>1800</v>
      </c>
      <c r="D33" s="5">
        <v>600</v>
      </c>
      <c r="E33" s="5">
        <v>9</v>
      </c>
      <c r="F33" s="5">
        <v>0</v>
      </c>
      <c r="G33" s="5">
        <v>0</v>
      </c>
      <c r="H33" s="5">
        <v>12</v>
      </c>
      <c r="I33" s="5">
        <v>4</v>
      </c>
      <c r="J33" s="5">
        <v>67</v>
      </c>
      <c r="K33" s="5">
        <v>282</v>
      </c>
      <c r="M33" s="6">
        <v>3</v>
      </c>
      <c r="N33" s="6">
        <v>2</v>
      </c>
      <c r="O33" s="26">
        <f t="shared" si="8"/>
        <v>16.25</v>
      </c>
      <c r="P33" s="6">
        <v>15</v>
      </c>
      <c r="Q33" s="28">
        <f t="shared" si="9"/>
        <v>0</v>
      </c>
      <c r="R33" s="6">
        <v>1</v>
      </c>
      <c r="S33" s="6">
        <v>1</v>
      </c>
      <c r="T33" s="27">
        <f t="shared" si="10"/>
        <v>5.67</v>
      </c>
      <c r="U33" s="6">
        <v>5</v>
      </c>
      <c r="V33" s="26">
        <f>H33*D33/1000</f>
        <v>7.2</v>
      </c>
      <c r="W33" s="6">
        <v>4</v>
      </c>
      <c r="X33" s="34" t="s">
        <v>143</v>
      </c>
    </row>
    <row r="34" spans="1:24" s="4" customFormat="1" x14ac:dyDescent="0.25">
      <c r="A34" s="5" t="s">
        <v>13</v>
      </c>
      <c r="B34" s="31" t="s">
        <v>138</v>
      </c>
      <c r="C34" s="5">
        <v>2200</v>
      </c>
      <c r="D34" s="5">
        <v>800</v>
      </c>
      <c r="E34" s="5">
        <v>22</v>
      </c>
      <c r="F34" s="5">
        <v>10</v>
      </c>
      <c r="G34" s="5">
        <v>80</v>
      </c>
      <c r="H34" s="5">
        <v>20</v>
      </c>
      <c r="I34" s="5">
        <v>4</v>
      </c>
      <c r="J34" s="5">
        <v>40</v>
      </c>
      <c r="K34" s="5">
        <v>200</v>
      </c>
      <c r="M34" s="6">
        <v>3</v>
      </c>
      <c r="N34" s="6">
        <v>3</v>
      </c>
      <c r="O34" s="26">
        <f t="shared" si="8"/>
        <v>32.5</v>
      </c>
      <c r="P34" s="6">
        <v>33</v>
      </c>
      <c r="Q34" s="28">
        <f t="shared" si="9"/>
        <v>5.333333333333333</v>
      </c>
      <c r="R34" s="6">
        <v>5</v>
      </c>
      <c r="S34" s="6">
        <v>5</v>
      </c>
      <c r="T34" s="27">
        <f t="shared" si="10"/>
        <v>3.5</v>
      </c>
      <c r="U34" s="6">
        <v>4</v>
      </c>
      <c r="V34" s="26">
        <f t="shared" ref="V34:V35" si="12">H34*D34/1000</f>
        <v>16</v>
      </c>
      <c r="W34" s="6">
        <v>5</v>
      </c>
      <c r="X34" s="34" t="s">
        <v>143</v>
      </c>
    </row>
    <row r="35" spans="1:24" s="4" customFormat="1" x14ac:dyDescent="0.25">
      <c r="A35" s="5" t="s">
        <v>92</v>
      </c>
      <c r="B35" s="31" t="s">
        <v>140</v>
      </c>
      <c r="C35" s="5">
        <v>2400</v>
      </c>
      <c r="D35" s="5">
        <v>240</v>
      </c>
      <c r="E35" s="5">
        <v>3</v>
      </c>
      <c r="F35" s="5">
        <v>0</v>
      </c>
      <c r="G35" s="5">
        <v>0</v>
      </c>
      <c r="H35" s="5">
        <v>25</v>
      </c>
      <c r="I35" s="5">
        <v>1</v>
      </c>
      <c r="J35" s="5">
        <v>47</v>
      </c>
      <c r="K35" s="5">
        <v>200</v>
      </c>
      <c r="M35" s="6">
        <v>3</v>
      </c>
      <c r="N35" s="6">
        <v>2</v>
      </c>
      <c r="O35" s="26">
        <f t="shared" si="8"/>
        <v>8.75</v>
      </c>
      <c r="P35" s="6">
        <v>14</v>
      </c>
      <c r="Q35" s="28">
        <f t="shared" si="9"/>
        <v>0</v>
      </c>
      <c r="R35" s="6">
        <v>1</v>
      </c>
      <c r="S35" s="6">
        <v>1</v>
      </c>
      <c r="T35" s="27">
        <f t="shared" si="10"/>
        <v>3.85</v>
      </c>
      <c r="U35" s="6">
        <v>4</v>
      </c>
      <c r="V35" s="26">
        <f t="shared" si="12"/>
        <v>6</v>
      </c>
      <c r="W35" s="6">
        <v>4</v>
      </c>
      <c r="X35" s="34" t="s">
        <v>143</v>
      </c>
    </row>
    <row r="36" spans="1:24" s="33" customFormat="1" x14ac:dyDescent="0.25">
      <c r="A36" s="5"/>
      <c r="B36" s="8"/>
      <c r="C36" s="5"/>
      <c r="D36" s="5"/>
      <c r="E36" s="5"/>
      <c r="F36" s="5"/>
      <c r="G36" s="5"/>
      <c r="H36" s="5"/>
      <c r="I36" s="5"/>
      <c r="J36" s="5"/>
      <c r="K36" s="5"/>
      <c r="L36" s="4"/>
      <c r="M36" s="6"/>
      <c r="N36" s="6"/>
      <c r="O36" s="26"/>
      <c r="P36" s="6"/>
      <c r="Q36" s="6"/>
      <c r="R36" s="6"/>
      <c r="S36" s="6"/>
      <c r="T36" s="6"/>
      <c r="U36" s="6"/>
      <c r="V36" s="6"/>
      <c r="W36" s="6"/>
      <c r="X36" s="30"/>
    </row>
    <row r="37" spans="1:24" x14ac:dyDescent="0.25">
      <c r="A37" t="s">
        <v>149</v>
      </c>
      <c r="C37" s="36" t="s">
        <v>151</v>
      </c>
    </row>
    <row r="38" spans="1:24" s="4" customFormat="1" ht="30" x14ac:dyDescent="0.25">
      <c r="A38" s="5" t="s">
        <v>13</v>
      </c>
      <c r="B38" s="31" t="s">
        <v>27</v>
      </c>
      <c r="C38" s="35">
        <v>3000</v>
      </c>
      <c r="D38" s="5">
        <v>20</v>
      </c>
      <c r="E38" s="5">
        <v>7.4</v>
      </c>
      <c r="F38" s="5">
        <v>0</v>
      </c>
      <c r="G38" s="5">
        <v>0</v>
      </c>
      <c r="H38" s="5">
        <v>88</v>
      </c>
      <c r="I38" s="5">
        <v>1</v>
      </c>
      <c r="J38" s="5">
        <v>0</v>
      </c>
      <c r="K38" s="5">
        <v>0</v>
      </c>
      <c r="M38" s="6">
        <v>2</v>
      </c>
      <c r="N38" s="6">
        <v>3</v>
      </c>
      <c r="O38" s="26">
        <f t="shared" ref="O38:O40" si="13">5+E38*3/2.4</f>
        <v>14.250000000000002</v>
      </c>
      <c r="P38" s="6">
        <v>15</v>
      </c>
      <c r="Q38" s="28">
        <f t="shared" ref="Q38:Q40" si="14">G38/15</f>
        <v>0</v>
      </c>
      <c r="R38" s="6">
        <v>0</v>
      </c>
      <c r="S38" s="6">
        <v>0</v>
      </c>
      <c r="T38" s="27">
        <f t="shared" ref="T38:T40" si="15">(J38-10)/20+K38/100</f>
        <v>-0.5</v>
      </c>
      <c r="U38" s="6">
        <v>1</v>
      </c>
      <c r="V38" s="26">
        <f t="shared" ref="V38:V40" si="16">H38/3.5</f>
        <v>25.142857142857142</v>
      </c>
      <c r="W38" s="6">
        <v>8</v>
      </c>
      <c r="X38" s="86" t="s">
        <v>173</v>
      </c>
    </row>
    <row r="39" spans="1:24" s="33" customFormat="1" x14ac:dyDescent="0.25">
      <c r="A39" s="5" t="s">
        <v>13</v>
      </c>
      <c r="B39" s="8" t="s">
        <v>146</v>
      </c>
      <c r="C39" s="5">
        <v>300</v>
      </c>
      <c r="D39" s="5">
        <v>13</v>
      </c>
      <c r="E39" s="5">
        <v>0.3</v>
      </c>
      <c r="F39" s="5">
        <v>0</v>
      </c>
      <c r="G39" s="5">
        <v>0</v>
      </c>
      <c r="H39" s="5">
        <v>37</v>
      </c>
      <c r="I39" s="5">
        <v>1</v>
      </c>
      <c r="J39" s="5">
        <v>0</v>
      </c>
      <c r="K39" s="5">
        <v>0</v>
      </c>
      <c r="L39" s="4"/>
      <c r="M39" s="6">
        <v>1</v>
      </c>
      <c r="N39" s="6"/>
      <c r="O39" s="26">
        <f t="shared" si="13"/>
        <v>5.375</v>
      </c>
      <c r="P39" s="29"/>
      <c r="Q39" s="28">
        <f t="shared" si="14"/>
        <v>0</v>
      </c>
      <c r="R39" s="6"/>
      <c r="S39" s="6"/>
      <c r="T39" s="27">
        <f t="shared" si="15"/>
        <v>-0.5</v>
      </c>
      <c r="U39" s="6"/>
      <c r="V39" s="26">
        <f t="shared" si="16"/>
        <v>10.571428571428571</v>
      </c>
      <c r="W39" s="6"/>
      <c r="X39" s="30"/>
    </row>
    <row r="40" spans="1:24" s="33" customFormat="1" ht="60" x14ac:dyDescent="0.25">
      <c r="A40" s="5" t="s">
        <v>13</v>
      </c>
      <c r="B40" s="31" t="s">
        <v>145</v>
      </c>
      <c r="C40" s="35">
        <v>1500</v>
      </c>
      <c r="D40" s="5">
        <v>13</v>
      </c>
      <c r="E40" s="5">
        <v>0.8</v>
      </c>
      <c r="F40" s="5">
        <v>0</v>
      </c>
      <c r="G40" s="5">
        <v>0</v>
      </c>
      <c r="H40" s="5">
        <v>50</v>
      </c>
      <c r="I40" s="5">
        <v>1</v>
      </c>
      <c r="J40" s="5">
        <v>0</v>
      </c>
      <c r="K40" s="5">
        <v>0</v>
      </c>
      <c r="L40" s="4"/>
      <c r="M40" s="6">
        <v>1</v>
      </c>
      <c r="N40" s="6">
        <v>2</v>
      </c>
      <c r="O40" s="26">
        <f t="shared" si="13"/>
        <v>6</v>
      </c>
      <c r="P40" s="6">
        <v>12</v>
      </c>
      <c r="Q40" s="28">
        <f t="shared" si="14"/>
        <v>0</v>
      </c>
      <c r="R40" s="6">
        <v>0</v>
      </c>
      <c r="S40" s="6">
        <v>0</v>
      </c>
      <c r="T40" s="27">
        <f t="shared" si="15"/>
        <v>-0.5</v>
      </c>
      <c r="U40" s="6">
        <v>1</v>
      </c>
      <c r="V40" s="26">
        <f t="shared" si="16"/>
        <v>14.285714285714286</v>
      </c>
      <c r="W40" s="6">
        <v>5</v>
      </c>
      <c r="X40" s="34" t="s">
        <v>154</v>
      </c>
    </row>
    <row r="41" spans="1:24" s="33" customFormat="1" x14ac:dyDescent="0.25">
      <c r="A41" s="5" t="s">
        <v>17</v>
      </c>
      <c r="B41" s="31" t="s">
        <v>148</v>
      </c>
      <c r="C41" s="35">
        <v>2000</v>
      </c>
      <c r="D41" s="5">
        <v>20</v>
      </c>
      <c r="E41" s="5">
        <v>3.6</v>
      </c>
      <c r="F41" s="5">
        <v>0</v>
      </c>
      <c r="G41" s="5">
        <v>0</v>
      </c>
      <c r="H41" s="5">
        <v>76</v>
      </c>
      <c r="I41" s="5">
        <v>1</v>
      </c>
      <c r="J41" s="5">
        <v>0</v>
      </c>
      <c r="K41" s="5">
        <v>0</v>
      </c>
      <c r="L41" s="4"/>
      <c r="M41" s="6">
        <v>2</v>
      </c>
      <c r="N41" s="6">
        <v>3</v>
      </c>
      <c r="O41" s="26">
        <f>5+E41*3/2.4</f>
        <v>9.5</v>
      </c>
      <c r="P41" s="6">
        <v>15</v>
      </c>
      <c r="Q41" s="28">
        <f>G41/15</f>
        <v>0</v>
      </c>
      <c r="R41" s="6">
        <v>0</v>
      </c>
      <c r="S41" s="6">
        <v>0</v>
      </c>
      <c r="T41" s="27">
        <f>(J41-10)/20+K41/100</f>
        <v>-0.5</v>
      </c>
      <c r="U41" s="6">
        <v>1</v>
      </c>
      <c r="V41" s="26">
        <f>H41/3.5</f>
        <v>21.714285714285715</v>
      </c>
      <c r="W41" s="6">
        <v>7</v>
      </c>
      <c r="X41" s="34" t="s">
        <v>155</v>
      </c>
    </row>
    <row r="42" spans="1:24" s="33" customFormat="1" ht="60" x14ac:dyDescent="0.25">
      <c r="A42" s="5" t="s">
        <v>17</v>
      </c>
      <c r="B42" s="43" t="s">
        <v>153</v>
      </c>
      <c r="C42" s="5">
        <v>1600</v>
      </c>
      <c r="D42" s="5">
        <v>20</v>
      </c>
      <c r="E42" s="5">
        <v>0.5</v>
      </c>
      <c r="F42" s="5">
        <v>0</v>
      </c>
      <c r="G42" s="5">
        <v>0</v>
      </c>
      <c r="H42" s="5">
        <v>45</v>
      </c>
      <c r="I42" s="5">
        <v>1</v>
      </c>
      <c r="J42" s="5">
        <v>0</v>
      </c>
      <c r="K42" s="5">
        <v>0</v>
      </c>
      <c r="L42" s="4"/>
      <c r="M42" s="6">
        <v>1</v>
      </c>
      <c r="N42" s="6">
        <v>2</v>
      </c>
      <c r="O42" s="40">
        <f>5+E42*3/2.4</f>
        <v>5.625</v>
      </c>
      <c r="P42" s="6">
        <v>10</v>
      </c>
      <c r="Q42" s="42">
        <f>G42/15</f>
        <v>0</v>
      </c>
      <c r="R42" s="6">
        <v>0</v>
      </c>
      <c r="S42" s="6">
        <v>0</v>
      </c>
      <c r="T42" s="41">
        <f>(J42-10)/20+K42/100</f>
        <v>-0.5</v>
      </c>
      <c r="U42" s="6">
        <v>1</v>
      </c>
      <c r="V42" s="40">
        <f>H42/3.5</f>
        <v>12.857142857142858</v>
      </c>
      <c r="W42" s="6">
        <v>4</v>
      </c>
      <c r="X42" s="34" t="s">
        <v>154</v>
      </c>
    </row>
    <row r="43" spans="1:24" s="33" customFormat="1" x14ac:dyDescent="0.25">
      <c r="A43" s="5"/>
      <c r="B43" s="8"/>
      <c r="C43" s="5"/>
      <c r="D43" s="5"/>
      <c r="E43" s="5"/>
      <c r="F43" s="5"/>
      <c r="G43" s="5"/>
      <c r="H43" s="5"/>
      <c r="I43" s="5"/>
      <c r="J43" s="5"/>
      <c r="K43" s="5"/>
      <c r="L43" s="4"/>
      <c r="M43" s="6"/>
      <c r="N43" s="6"/>
      <c r="O43" s="4"/>
      <c r="P43" s="6"/>
      <c r="Q43" s="6"/>
      <c r="R43" s="6"/>
      <c r="S43" s="6"/>
      <c r="T43" s="6"/>
      <c r="U43" s="6"/>
      <c r="V43" s="6"/>
      <c r="W43" s="6"/>
      <c r="X43" s="7"/>
    </row>
    <row r="45" spans="1:24" x14ac:dyDescent="0.25">
      <c r="A45" t="s">
        <v>150</v>
      </c>
    </row>
    <row r="46" spans="1:24" s="4" customFormat="1" x14ac:dyDescent="0.25">
      <c r="A46" s="5" t="s">
        <v>14</v>
      </c>
      <c r="B46" s="8" t="s">
        <v>144</v>
      </c>
      <c r="C46" s="5">
        <v>20000</v>
      </c>
      <c r="D46" s="5">
        <v>2</v>
      </c>
      <c r="E46" s="5">
        <v>27</v>
      </c>
      <c r="F46" s="5">
        <v>12</v>
      </c>
      <c r="G46" s="5">
        <v>50</v>
      </c>
      <c r="H46" s="5">
        <v>155</v>
      </c>
      <c r="I46" s="5">
        <v>1</v>
      </c>
      <c r="J46" s="5">
        <v>39</v>
      </c>
      <c r="K46" s="5">
        <v>230</v>
      </c>
      <c r="M46" s="6">
        <v>7</v>
      </c>
      <c r="N46" s="6"/>
      <c r="P46" s="6"/>
      <c r="Q46" s="6"/>
      <c r="R46" s="6"/>
      <c r="S46" s="6"/>
      <c r="T46" s="6"/>
      <c r="U46" s="6"/>
      <c r="V46" s="6"/>
      <c r="W46" s="6"/>
      <c r="X46" s="7"/>
    </row>
    <row r="47" spans="1:24" x14ac:dyDescent="0.25">
      <c r="B47" s="67" t="s">
        <v>165</v>
      </c>
    </row>
    <row r="48" spans="1:24" s="39" customFormat="1" x14ac:dyDescent="0.25"/>
    <row r="49" spans="1:24" s="39" customFormat="1" x14ac:dyDescent="0.25">
      <c r="A49" s="44" t="s">
        <v>164</v>
      </c>
      <c r="B49" s="44"/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44"/>
      <c r="P49" s="44"/>
      <c r="Q49" s="44"/>
      <c r="R49" s="44"/>
      <c r="S49" s="44"/>
      <c r="T49" s="44"/>
      <c r="U49" s="44"/>
      <c r="V49" s="44"/>
      <c r="W49" s="44"/>
      <c r="X49" s="44"/>
    </row>
    <row r="50" spans="1:24" s="39" customFormat="1" ht="90" x14ac:dyDescent="0.25">
      <c r="A50" s="47" t="s">
        <v>17</v>
      </c>
      <c r="B50" s="60" t="s">
        <v>127</v>
      </c>
      <c r="C50" s="47">
        <v>12400</v>
      </c>
      <c r="D50" s="47">
        <v>2</v>
      </c>
      <c r="E50" s="47">
        <v>52</v>
      </c>
      <c r="F50" s="47">
        <v>60</v>
      </c>
      <c r="G50" s="47">
        <v>110</v>
      </c>
      <c r="H50" s="47">
        <v>152</v>
      </c>
      <c r="I50" s="47">
        <v>1</v>
      </c>
      <c r="J50" s="47">
        <v>28</v>
      </c>
      <c r="K50" s="47">
        <v>140</v>
      </c>
      <c r="L50" s="68">
        <f>C50/3000</f>
        <v>4.1333333333333337</v>
      </c>
      <c r="M50" s="48">
        <v>4</v>
      </c>
      <c r="N50" s="48">
        <v>6</v>
      </c>
      <c r="O50" s="69">
        <f t="shared" ref="O50:O62" si="17">5+E50*3/2.4</f>
        <v>70</v>
      </c>
      <c r="P50" s="58">
        <v>80</v>
      </c>
      <c r="Q50" s="68">
        <f t="shared" ref="Q50:Q62" si="18">G50/15</f>
        <v>7.333333333333333</v>
      </c>
      <c r="R50" s="48">
        <v>7</v>
      </c>
      <c r="S50" s="48">
        <v>7</v>
      </c>
      <c r="T50" s="70">
        <f t="shared" ref="T50:T62" si="19">(J50-10)/20+K50/100</f>
        <v>2.2999999999999998</v>
      </c>
      <c r="U50" s="48">
        <v>3</v>
      </c>
      <c r="V50" s="69">
        <f>H50/10</f>
        <v>15.2</v>
      </c>
      <c r="W50" s="58">
        <v>15</v>
      </c>
      <c r="X50" s="86" t="s">
        <v>168</v>
      </c>
    </row>
    <row r="51" spans="1:24" s="39" customFormat="1" ht="90" x14ac:dyDescent="0.25">
      <c r="A51" s="47" t="s">
        <v>13</v>
      </c>
      <c r="B51" s="60" t="s">
        <v>29</v>
      </c>
      <c r="C51" s="47">
        <v>13000</v>
      </c>
      <c r="D51" s="47">
        <v>2</v>
      </c>
      <c r="E51" s="47">
        <v>24</v>
      </c>
      <c r="F51" s="47">
        <v>10</v>
      </c>
      <c r="G51" s="47">
        <v>30</v>
      </c>
      <c r="H51" s="47">
        <v>150</v>
      </c>
      <c r="I51" s="47">
        <v>1</v>
      </c>
      <c r="J51" s="47">
        <v>42</v>
      </c>
      <c r="K51" s="47">
        <v>215</v>
      </c>
      <c r="L51" s="68">
        <f t="shared" ref="L51:L54" si="20">C51/3000</f>
        <v>4.333333333333333</v>
      </c>
      <c r="M51" s="48">
        <v>5</v>
      </c>
      <c r="N51" s="48">
        <v>5</v>
      </c>
      <c r="O51" s="69">
        <f t="shared" si="17"/>
        <v>35</v>
      </c>
      <c r="P51" s="58">
        <v>25</v>
      </c>
      <c r="Q51" s="68">
        <f t="shared" si="18"/>
        <v>2</v>
      </c>
      <c r="R51" s="48">
        <v>2</v>
      </c>
      <c r="S51" s="48">
        <v>2</v>
      </c>
      <c r="T51" s="70">
        <f t="shared" si="19"/>
        <v>3.75</v>
      </c>
      <c r="U51" s="48">
        <v>4</v>
      </c>
      <c r="V51" s="69">
        <f t="shared" ref="V51:V62" si="21">H51/10</f>
        <v>15</v>
      </c>
      <c r="W51" s="58">
        <v>15</v>
      </c>
      <c r="X51" s="34" t="s">
        <v>168</v>
      </c>
    </row>
    <row r="52" spans="1:24" s="39" customFormat="1" ht="90" x14ac:dyDescent="0.25">
      <c r="A52" s="47" t="s">
        <v>14</v>
      </c>
      <c r="B52" s="49" t="s">
        <v>31</v>
      </c>
      <c r="C52" s="47">
        <v>11000</v>
      </c>
      <c r="D52" s="47">
        <v>4</v>
      </c>
      <c r="E52" s="47">
        <v>10</v>
      </c>
      <c r="F52" s="47">
        <v>6</v>
      </c>
      <c r="G52" s="47">
        <v>13</v>
      </c>
      <c r="H52" s="47">
        <v>105</v>
      </c>
      <c r="I52" s="47">
        <v>1</v>
      </c>
      <c r="J52" s="47">
        <v>72</v>
      </c>
      <c r="K52" s="47">
        <v>320</v>
      </c>
      <c r="L52" s="68">
        <f t="shared" si="20"/>
        <v>3.6666666666666665</v>
      </c>
      <c r="M52" s="48">
        <v>4</v>
      </c>
      <c r="N52" s="48">
        <v>4</v>
      </c>
      <c r="O52" s="69">
        <f t="shared" si="17"/>
        <v>17.5</v>
      </c>
      <c r="P52" s="58">
        <v>20</v>
      </c>
      <c r="Q52" s="68">
        <f t="shared" si="18"/>
        <v>0.8666666666666667</v>
      </c>
      <c r="R52" s="48">
        <v>1</v>
      </c>
      <c r="S52" s="48">
        <v>1</v>
      </c>
      <c r="T52" s="70">
        <f t="shared" si="19"/>
        <v>6.3000000000000007</v>
      </c>
      <c r="U52" s="48">
        <v>5</v>
      </c>
      <c r="V52" s="69">
        <f t="shared" si="21"/>
        <v>10.5</v>
      </c>
      <c r="W52" s="58">
        <v>10</v>
      </c>
      <c r="X52" s="86" t="s">
        <v>169</v>
      </c>
    </row>
    <row r="53" spans="1:24" s="39" customFormat="1" ht="90" x14ac:dyDescent="0.25">
      <c r="A53" s="47" t="s">
        <v>14</v>
      </c>
      <c r="B53" s="60" t="s">
        <v>32</v>
      </c>
      <c r="C53" s="47">
        <v>11000</v>
      </c>
      <c r="D53" s="47">
        <v>3</v>
      </c>
      <c r="E53" s="47">
        <v>23</v>
      </c>
      <c r="F53" s="47">
        <v>12</v>
      </c>
      <c r="G53" s="47">
        <v>30</v>
      </c>
      <c r="H53" s="47">
        <v>105</v>
      </c>
      <c r="I53" s="47">
        <v>1</v>
      </c>
      <c r="J53" s="47">
        <v>39</v>
      </c>
      <c r="K53" s="47">
        <v>190</v>
      </c>
      <c r="L53" s="68">
        <f t="shared" si="20"/>
        <v>3.6666666666666665</v>
      </c>
      <c r="M53" s="48">
        <v>4</v>
      </c>
      <c r="N53" s="48">
        <v>4</v>
      </c>
      <c r="O53" s="69">
        <f t="shared" si="17"/>
        <v>33.75</v>
      </c>
      <c r="P53" s="58">
        <v>25</v>
      </c>
      <c r="Q53" s="68">
        <f t="shared" si="18"/>
        <v>2</v>
      </c>
      <c r="R53" s="48">
        <v>2</v>
      </c>
      <c r="S53" s="48">
        <v>2</v>
      </c>
      <c r="T53" s="70">
        <f t="shared" si="19"/>
        <v>3.3499999999999996</v>
      </c>
      <c r="U53" s="48">
        <v>4</v>
      </c>
      <c r="V53" s="69">
        <f t="shared" si="21"/>
        <v>10.5</v>
      </c>
      <c r="W53" s="58">
        <v>10</v>
      </c>
      <c r="X53" s="34" t="s">
        <v>169</v>
      </c>
    </row>
    <row r="54" spans="1:24" s="39" customFormat="1" ht="75" x14ac:dyDescent="0.25">
      <c r="A54" s="47" t="s">
        <v>14</v>
      </c>
      <c r="B54" s="49" t="s">
        <v>33</v>
      </c>
      <c r="C54" s="47">
        <v>9600</v>
      </c>
      <c r="D54" s="47">
        <v>2</v>
      </c>
      <c r="E54" s="47">
        <v>15</v>
      </c>
      <c r="F54" s="47">
        <v>10</v>
      </c>
      <c r="G54" s="47">
        <v>44</v>
      </c>
      <c r="H54" s="47">
        <v>75</v>
      </c>
      <c r="I54" s="47">
        <v>1</v>
      </c>
      <c r="J54" s="47">
        <v>58</v>
      </c>
      <c r="K54" s="47">
        <v>160</v>
      </c>
      <c r="L54" s="68">
        <f t="shared" si="20"/>
        <v>3.2</v>
      </c>
      <c r="M54" s="48">
        <v>4</v>
      </c>
      <c r="N54" s="48">
        <v>3</v>
      </c>
      <c r="O54" s="69">
        <f t="shared" si="17"/>
        <v>23.75</v>
      </c>
      <c r="P54" s="58">
        <v>25</v>
      </c>
      <c r="Q54" s="68">
        <f t="shared" si="18"/>
        <v>2.9333333333333331</v>
      </c>
      <c r="R54" s="48">
        <v>3</v>
      </c>
      <c r="S54" s="48">
        <v>2</v>
      </c>
      <c r="T54" s="70">
        <f t="shared" si="19"/>
        <v>4</v>
      </c>
      <c r="U54" s="48">
        <v>4</v>
      </c>
      <c r="V54" s="69">
        <f t="shared" si="21"/>
        <v>7.5</v>
      </c>
      <c r="W54" s="58">
        <v>8</v>
      </c>
      <c r="X54" s="86" t="s">
        <v>170</v>
      </c>
    </row>
    <row r="55" spans="1:24" s="44" customFormat="1" x14ac:dyDescent="0.25">
      <c r="A55" s="71"/>
      <c r="B55" s="71"/>
      <c r="C55" s="71"/>
      <c r="D55" s="71"/>
      <c r="E55" s="71"/>
      <c r="F55" s="71"/>
      <c r="G55" s="71"/>
      <c r="H55" s="71"/>
      <c r="I55" s="71"/>
      <c r="J55" s="71"/>
      <c r="K55" s="71"/>
      <c r="L55" s="71"/>
      <c r="M55" s="71"/>
      <c r="N55" s="71"/>
      <c r="O55" s="71"/>
      <c r="P55" s="71"/>
      <c r="Q55" s="71"/>
      <c r="R55" s="71"/>
      <c r="S55" s="71"/>
      <c r="T55" s="71"/>
      <c r="U55" s="71"/>
      <c r="V55" s="71"/>
      <c r="W55" s="71"/>
    </row>
    <row r="56" spans="1:24" s="44" customFormat="1" x14ac:dyDescent="0.25">
      <c r="A56" s="71" t="s">
        <v>163</v>
      </c>
      <c r="B56" s="71"/>
      <c r="C56" s="71"/>
      <c r="D56" s="71"/>
      <c r="E56" s="71"/>
      <c r="F56" s="71"/>
      <c r="G56" s="71"/>
      <c r="H56" s="71"/>
      <c r="I56" s="71"/>
      <c r="J56" s="71"/>
      <c r="K56" s="71"/>
      <c r="L56" s="71"/>
      <c r="M56" s="71"/>
      <c r="N56" s="71"/>
      <c r="O56" s="71"/>
      <c r="P56" s="71"/>
      <c r="Q56" s="71"/>
      <c r="R56" s="71"/>
      <c r="S56" s="71"/>
      <c r="T56" s="71"/>
      <c r="U56" s="71"/>
      <c r="V56" s="71"/>
      <c r="W56" s="71"/>
    </row>
    <row r="57" spans="1:24" s="39" customFormat="1" ht="90" x14ac:dyDescent="0.25">
      <c r="A57" s="47" t="s">
        <v>14</v>
      </c>
      <c r="B57" s="60" t="s">
        <v>166</v>
      </c>
      <c r="C57" s="47">
        <v>11000</v>
      </c>
      <c r="D57" s="47">
        <v>3</v>
      </c>
      <c r="E57" s="47">
        <v>3</v>
      </c>
      <c r="F57" s="47">
        <v>0</v>
      </c>
      <c r="G57" s="47">
        <v>0</v>
      </c>
      <c r="H57" s="47">
        <v>105</v>
      </c>
      <c r="I57" s="47">
        <v>1</v>
      </c>
      <c r="J57" s="47">
        <v>0</v>
      </c>
      <c r="K57" s="47">
        <v>190</v>
      </c>
      <c r="L57" s="68">
        <f t="shared" ref="L57:L63" si="22">C57/3000</f>
        <v>3.6666666666666665</v>
      </c>
      <c r="M57" s="48">
        <v>4</v>
      </c>
      <c r="N57" s="48">
        <v>3</v>
      </c>
      <c r="O57" s="69">
        <f>5+E57*3/2.4</f>
        <v>8.75</v>
      </c>
      <c r="P57" s="48">
        <v>12</v>
      </c>
      <c r="Q57" s="68">
        <f>G57/15</f>
        <v>0</v>
      </c>
      <c r="R57" s="48">
        <v>0</v>
      </c>
      <c r="S57" s="48">
        <v>0</v>
      </c>
      <c r="T57" s="70">
        <f>(J57-10)/20+K57/100</f>
        <v>1.4</v>
      </c>
      <c r="U57" s="48">
        <v>1</v>
      </c>
      <c r="V57" s="69">
        <f>H57/10</f>
        <v>10.5</v>
      </c>
      <c r="W57" s="58">
        <v>10</v>
      </c>
      <c r="X57" s="72" t="s">
        <v>171</v>
      </c>
    </row>
    <row r="58" spans="1:24" s="39" customFormat="1" ht="90" x14ac:dyDescent="0.25">
      <c r="A58" s="47"/>
      <c r="B58" s="49" t="s">
        <v>28</v>
      </c>
      <c r="C58" s="47">
        <v>23000</v>
      </c>
      <c r="D58" s="47">
        <v>2</v>
      </c>
      <c r="E58" s="47">
        <v>6</v>
      </c>
      <c r="F58" s="47">
        <v>0</v>
      </c>
      <c r="G58" s="47">
        <v>0</v>
      </c>
      <c r="H58" s="47">
        <v>155</v>
      </c>
      <c r="I58" s="47">
        <v>1</v>
      </c>
      <c r="J58" s="47">
        <v>0</v>
      </c>
      <c r="K58" s="47">
        <v>205</v>
      </c>
      <c r="L58" s="68">
        <f t="shared" si="22"/>
        <v>7.666666666666667</v>
      </c>
      <c r="M58" s="48">
        <v>8</v>
      </c>
      <c r="N58" s="48">
        <v>6</v>
      </c>
      <c r="O58" s="69">
        <f>5+E58*3/2.4</f>
        <v>12.5</v>
      </c>
      <c r="P58" s="48">
        <v>13</v>
      </c>
      <c r="Q58" s="68">
        <f>G58/15</f>
        <v>0</v>
      </c>
      <c r="R58" s="48">
        <v>0</v>
      </c>
      <c r="S58" s="48">
        <v>0</v>
      </c>
      <c r="T58" s="70">
        <f>(J58-10)/20+K58/100</f>
        <v>1.5499999999999998</v>
      </c>
      <c r="U58" s="48">
        <v>1</v>
      </c>
      <c r="V58" s="69">
        <f>H58/10</f>
        <v>15.5</v>
      </c>
      <c r="W58" s="58">
        <v>15</v>
      </c>
      <c r="X58" s="86" t="s">
        <v>168</v>
      </c>
    </row>
    <row r="59" spans="1:24" s="39" customFormat="1" ht="90" x14ac:dyDescent="0.25">
      <c r="A59" s="47" t="s">
        <v>17</v>
      </c>
      <c r="B59" s="49" t="s">
        <v>34</v>
      </c>
      <c r="C59" s="47">
        <v>18000</v>
      </c>
      <c r="D59" s="47">
        <v>1</v>
      </c>
      <c r="E59" s="47">
        <v>20</v>
      </c>
      <c r="F59" s="47">
        <v>0</v>
      </c>
      <c r="G59" s="47">
        <v>0</v>
      </c>
      <c r="H59" s="47">
        <v>203</v>
      </c>
      <c r="I59" s="47">
        <v>1</v>
      </c>
      <c r="J59" s="47">
        <v>0</v>
      </c>
      <c r="K59" s="47">
        <v>0</v>
      </c>
      <c r="L59" s="68">
        <f t="shared" si="22"/>
        <v>6</v>
      </c>
      <c r="M59" s="48">
        <v>6</v>
      </c>
      <c r="N59" s="48">
        <v>7</v>
      </c>
      <c r="O59" s="69">
        <f t="shared" si="17"/>
        <v>30</v>
      </c>
      <c r="P59" s="48">
        <v>30</v>
      </c>
      <c r="Q59" s="68">
        <f t="shared" si="18"/>
        <v>0</v>
      </c>
      <c r="R59" s="48">
        <v>0</v>
      </c>
      <c r="S59" s="48">
        <v>0</v>
      </c>
      <c r="T59" s="70">
        <f t="shared" si="19"/>
        <v>-0.5</v>
      </c>
      <c r="U59" s="48">
        <v>1</v>
      </c>
      <c r="V59" s="69">
        <f t="shared" si="21"/>
        <v>20.3</v>
      </c>
      <c r="W59" s="58">
        <v>20</v>
      </c>
      <c r="X59" s="86" t="s">
        <v>172</v>
      </c>
    </row>
    <row r="60" spans="1:24" s="39" customFormat="1" ht="90" x14ac:dyDescent="0.25">
      <c r="A60" s="47" t="s">
        <v>17</v>
      </c>
      <c r="B60" s="49" t="s">
        <v>35</v>
      </c>
      <c r="C60" s="47">
        <v>17200</v>
      </c>
      <c r="D60" s="47">
        <v>4</v>
      </c>
      <c r="E60" s="47">
        <v>8</v>
      </c>
      <c r="F60" s="47">
        <v>0</v>
      </c>
      <c r="G60" s="47">
        <v>0</v>
      </c>
      <c r="H60" s="47">
        <v>152</v>
      </c>
      <c r="I60" s="47">
        <v>1</v>
      </c>
      <c r="J60" s="47">
        <v>0</v>
      </c>
      <c r="K60" s="47">
        <v>0</v>
      </c>
      <c r="L60" s="68">
        <f t="shared" si="22"/>
        <v>5.7333333333333334</v>
      </c>
      <c r="M60" s="48">
        <v>6</v>
      </c>
      <c r="N60" s="48">
        <v>6</v>
      </c>
      <c r="O60" s="69">
        <f t="shared" si="17"/>
        <v>15</v>
      </c>
      <c r="P60" s="48">
        <v>15</v>
      </c>
      <c r="Q60" s="68">
        <f t="shared" si="18"/>
        <v>0</v>
      </c>
      <c r="R60" s="48">
        <v>0</v>
      </c>
      <c r="S60" s="48">
        <v>0</v>
      </c>
      <c r="T60" s="70">
        <f t="shared" si="19"/>
        <v>-0.5</v>
      </c>
      <c r="U60" s="48">
        <v>1</v>
      </c>
      <c r="V60" s="69">
        <f t="shared" si="21"/>
        <v>15.2</v>
      </c>
      <c r="W60" s="58">
        <v>15</v>
      </c>
      <c r="X60" s="86" t="s">
        <v>168</v>
      </c>
    </row>
    <row r="61" spans="1:24" s="39" customFormat="1" ht="60" x14ac:dyDescent="0.25">
      <c r="A61" s="47" t="s">
        <v>17</v>
      </c>
      <c r="B61" s="60" t="s">
        <v>36</v>
      </c>
      <c r="C61" s="47">
        <v>11800</v>
      </c>
      <c r="D61" s="47">
        <v>15</v>
      </c>
      <c r="E61" s="47">
        <v>3</v>
      </c>
      <c r="F61" s="47">
        <v>0</v>
      </c>
      <c r="G61" s="47">
        <v>0</v>
      </c>
      <c r="H61" s="47">
        <v>122</v>
      </c>
      <c r="I61" s="47">
        <v>1</v>
      </c>
      <c r="J61" s="47">
        <v>0</v>
      </c>
      <c r="K61" s="47">
        <v>0</v>
      </c>
      <c r="L61" s="68">
        <f t="shared" si="22"/>
        <v>3.9333333333333331</v>
      </c>
      <c r="M61" s="48">
        <v>4</v>
      </c>
      <c r="N61" s="48">
        <v>3</v>
      </c>
      <c r="O61" s="69">
        <f t="shared" si="17"/>
        <v>8.75</v>
      </c>
      <c r="P61" s="48">
        <v>12</v>
      </c>
      <c r="Q61" s="68">
        <f t="shared" si="18"/>
        <v>0</v>
      </c>
      <c r="R61" s="48">
        <v>0</v>
      </c>
      <c r="S61" s="48">
        <v>0</v>
      </c>
      <c r="T61" s="70">
        <f t="shared" si="19"/>
        <v>-0.5</v>
      </c>
      <c r="U61" s="48">
        <v>1</v>
      </c>
      <c r="V61" s="69">
        <f t="shared" si="21"/>
        <v>12.2</v>
      </c>
      <c r="W61" s="58">
        <v>12</v>
      </c>
      <c r="X61" s="86" t="s">
        <v>156</v>
      </c>
    </row>
    <row r="62" spans="1:24" s="44" customFormat="1" ht="90" x14ac:dyDescent="0.25">
      <c r="A62" s="47" t="s">
        <v>13</v>
      </c>
      <c r="B62" s="60" t="s">
        <v>152</v>
      </c>
      <c r="C62" s="47">
        <v>11000</v>
      </c>
      <c r="D62" s="47">
        <v>8</v>
      </c>
      <c r="E62" s="47">
        <v>4</v>
      </c>
      <c r="F62" s="47">
        <v>0</v>
      </c>
      <c r="G62" s="47">
        <v>0</v>
      </c>
      <c r="H62" s="47">
        <v>105</v>
      </c>
      <c r="I62" s="47">
        <v>1</v>
      </c>
      <c r="J62" s="47">
        <v>0</v>
      </c>
      <c r="K62" s="47">
        <v>0</v>
      </c>
      <c r="L62" s="68">
        <f t="shared" si="22"/>
        <v>3.6666666666666665</v>
      </c>
      <c r="M62" s="48">
        <v>4</v>
      </c>
      <c r="N62" s="38">
        <v>3</v>
      </c>
      <c r="O62" s="69">
        <f t="shared" si="17"/>
        <v>10</v>
      </c>
      <c r="P62" s="48">
        <v>13</v>
      </c>
      <c r="Q62" s="68">
        <f t="shared" si="18"/>
        <v>0</v>
      </c>
      <c r="R62" s="37">
        <v>0</v>
      </c>
      <c r="S62" s="37">
        <v>0</v>
      </c>
      <c r="T62" s="70">
        <f t="shared" si="19"/>
        <v>-0.5</v>
      </c>
      <c r="U62" s="37">
        <v>1</v>
      </c>
      <c r="V62" s="69">
        <f t="shared" si="21"/>
        <v>10.5</v>
      </c>
      <c r="W62" s="58">
        <v>15</v>
      </c>
      <c r="X62" s="86" t="s">
        <v>169</v>
      </c>
    </row>
    <row r="63" spans="1:24" s="39" customFormat="1" ht="90" x14ac:dyDescent="0.25">
      <c r="A63" s="47" t="s">
        <v>14</v>
      </c>
      <c r="B63" s="49" t="s">
        <v>30</v>
      </c>
      <c r="C63" s="47">
        <v>23700</v>
      </c>
      <c r="D63" s="47">
        <v>1</v>
      </c>
      <c r="E63" s="47">
        <v>15</v>
      </c>
      <c r="F63" s="47">
        <v>0</v>
      </c>
      <c r="G63" s="47">
        <v>0</v>
      </c>
      <c r="H63" s="47">
        <v>155</v>
      </c>
      <c r="I63" s="47">
        <v>1</v>
      </c>
      <c r="J63" s="47">
        <v>0</v>
      </c>
      <c r="K63" s="47">
        <v>200</v>
      </c>
      <c r="L63" s="68">
        <f t="shared" si="22"/>
        <v>7.9</v>
      </c>
      <c r="M63" s="48">
        <v>8</v>
      </c>
      <c r="N63" s="48">
        <v>6</v>
      </c>
      <c r="O63" s="69">
        <f>5+E63*3/2.4</f>
        <v>23.75</v>
      </c>
      <c r="P63" s="48">
        <v>24</v>
      </c>
      <c r="Q63" s="68">
        <f>G63/15</f>
        <v>0</v>
      </c>
      <c r="R63" s="48">
        <v>0</v>
      </c>
      <c r="S63" s="48">
        <v>0</v>
      </c>
      <c r="T63" s="70">
        <f>(J63-10)/20+K63/100</f>
        <v>1.5</v>
      </c>
      <c r="U63" s="48">
        <v>1</v>
      </c>
      <c r="V63" s="69">
        <f>H63/10</f>
        <v>15.5</v>
      </c>
      <c r="W63" s="58">
        <v>15</v>
      </c>
      <c r="X63" s="86" t="s">
        <v>168</v>
      </c>
    </row>
    <row r="65" spans="1:24" x14ac:dyDescent="0.25">
      <c r="A65" t="s">
        <v>37</v>
      </c>
    </row>
    <row r="66" spans="1:24" s="4" customFormat="1" x14ac:dyDescent="0.25">
      <c r="A66" s="5" t="s">
        <v>17</v>
      </c>
      <c r="B66" s="8" t="s">
        <v>38</v>
      </c>
      <c r="C66" s="5">
        <v>6000</v>
      </c>
      <c r="D66" s="5"/>
      <c r="E66" s="5">
        <v>5</v>
      </c>
      <c r="F66" s="5"/>
      <c r="G66" s="5" t="s">
        <v>39</v>
      </c>
      <c r="H66" s="5">
        <v>132</v>
      </c>
      <c r="I66" s="5"/>
      <c r="J66" s="5">
        <v>55</v>
      </c>
      <c r="K66" s="5"/>
      <c r="M66" s="6">
        <v>3</v>
      </c>
      <c r="N66" s="6"/>
      <c r="P66" s="6"/>
      <c r="Q66" s="6"/>
      <c r="R66" s="6"/>
      <c r="S66" s="6"/>
      <c r="T66" s="6"/>
      <c r="U66" s="6"/>
      <c r="V66" s="6"/>
      <c r="W66" s="6"/>
      <c r="X66" s="7"/>
    </row>
    <row r="67" spans="1:24" x14ac:dyDescent="0.25">
      <c r="A67" s="5" t="s">
        <v>40</v>
      </c>
      <c r="B67" s="8" t="s">
        <v>41</v>
      </c>
      <c r="C67" s="5">
        <v>300</v>
      </c>
      <c r="D67" s="5"/>
      <c r="E67" s="5" t="s">
        <v>42</v>
      </c>
      <c r="F67" s="5"/>
      <c r="G67" s="5"/>
      <c r="H67" s="5">
        <v>7.9</v>
      </c>
      <c r="I67" s="5"/>
      <c r="J67" s="5"/>
      <c r="K67" s="5"/>
      <c r="L67" s="4"/>
      <c r="M67" s="6">
        <v>1</v>
      </c>
      <c r="N67" s="6"/>
      <c r="O67" s="4"/>
      <c r="P67" s="6"/>
      <c r="Q67" s="6"/>
      <c r="R67" s="6"/>
      <c r="S67" s="6"/>
      <c r="T67" s="6"/>
      <c r="U67" s="6"/>
      <c r="V67" s="6"/>
      <c r="W67" s="6"/>
      <c r="X67" s="7"/>
    </row>
    <row r="68" spans="1:24" x14ac:dyDescent="0.25">
      <c r="A68" s="5" t="s">
        <v>17</v>
      </c>
      <c r="B68" s="8" t="s">
        <v>41</v>
      </c>
      <c r="C68" s="5">
        <v>300</v>
      </c>
      <c r="D68" s="5"/>
      <c r="E68" s="5" t="s">
        <v>43</v>
      </c>
      <c r="F68" s="5"/>
      <c r="G68" s="5"/>
      <c r="H68" s="5">
        <v>14.5</v>
      </c>
      <c r="I68" s="5"/>
      <c r="J68" s="5"/>
      <c r="K68" s="5"/>
      <c r="L68" s="4"/>
      <c r="O68" s="4"/>
    </row>
    <row r="69" spans="1:24" x14ac:dyDescent="0.25">
      <c r="B69" t="s">
        <v>44</v>
      </c>
    </row>
    <row r="70" spans="1:24" x14ac:dyDescent="0.25">
      <c r="B70" t="s">
        <v>45</v>
      </c>
    </row>
  </sheetData>
  <pageMargins left="0.70000000000000007" right="0.70000000000000007" top="1.1437000000000002" bottom="1.1437000000000002" header="0.75000000000000011" footer="0.75000000000000011"/>
  <pageSetup paperSize="9" fitToWidth="0" fitToHeight="0" orientation="portrait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P44"/>
  <sheetViews>
    <sheetView tabSelected="1" zoomScaleNormal="100" workbookViewId="0">
      <pane ySplit="1" topLeftCell="A5" activePane="bottomLeft" state="frozen"/>
      <selection activeCell="C1" sqref="C1"/>
      <selection pane="bottomLeft" activeCell="C11" sqref="C11"/>
    </sheetView>
  </sheetViews>
  <sheetFormatPr defaultRowHeight="15" x14ac:dyDescent="0.25"/>
  <cols>
    <col min="1" max="1" width="9.5703125" style="9" customWidth="1"/>
    <col min="2" max="2" width="31.140625" style="4" customWidth="1"/>
    <col min="3" max="3" width="38.140625" style="4" customWidth="1"/>
    <col min="4" max="4" width="12" style="46" customWidth="1"/>
    <col min="5" max="5" width="10.28515625" style="46" customWidth="1"/>
    <col min="6" max="6" width="15" style="9" customWidth="1"/>
    <col min="7" max="14" width="9.5703125" style="9" customWidth="1"/>
    <col min="15" max="15" width="9.5703125" style="50" customWidth="1"/>
    <col min="16" max="16" width="9.5703125" style="9" customWidth="1"/>
    <col min="17" max="17" width="9.5703125" style="50" customWidth="1"/>
    <col min="18" max="18" width="9.5703125" style="9" customWidth="1"/>
    <col min="19" max="19" width="9.5703125" style="50" customWidth="1"/>
    <col min="20" max="20" width="7" style="9" customWidth="1"/>
    <col min="21" max="21" width="9.5703125" style="50" customWidth="1"/>
    <col min="22" max="22" width="48.28515625" style="10" customWidth="1"/>
    <col min="23" max="1030" width="9.5703125" style="4" customWidth="1"/>
  </cols>
  <sheetData>
    <row r="1" spans="1:22" ht="30" x14ac:dyDescent="0.25">
      <c r="A1" s="1"/>
      <c r="B1" s="2" t="s">
        <v>160</v>
      </c>
      <c r="C1" s="64" t="s">
        <v>161</v>
      </c>
      <c r="D1" s="64" t="s">
        <v>158</v>
      </c>
      <c r="E1" s="63" t="s">
        <v>139</v>
      </c>
      <c r="F1" s="3" t="s">
        <v>46</v>
      </c>
      <c r="G1" s="1" t="s">
        <v>47</v>
      </c>
      <c r="H1" s="1" t="s">
        <v>2</v>
      </c>
      <c r="I1" s="1" t="s">
        <v>4</v>
      </c>
      <c r="J1" s="1" t="s">
        <v>157</v>
      </c>
      <c r="K1" s="1" t="s">
        <v>6</v>
      </c>
      <c r="L1" s="1" t="s">
        <v>7</v>
      </c>
      <c r="M1" s="1" t="s">
        <v>119</v>
      </c>
      <c r="N1" s="1" t="s">
        <v>8</v>
      </c>
      <c r="O1" s="45" t="s">
        <v>116</v>
      </c>
      <c r="P1" s="1" t="s">
        <v>9</v>
      </c>
      <c r="Q1" s="45" t="s">
        <v>117</v>
      </c>
      <c r="R1" s="1" t="s">
        <v>4</v>
      </c>
      <c r="S1" s="45" t="s">
        <v>118</v>
      </c>
      <c r="T1" s="1" t="s">
        <v>10</v>
      </c>
      <c r="U1" s="45" t="s">
        <v>198</v>
      </c>
      <c r="V1" s="66" t="s">
        <v>11</v>
      </c>
    </row>
    <row r="2" spans="1:22" ht="22.5" x14ac:dyDescent="0.25">
      <c r="A2" s="94" t="s">
        <v>14</v>
      </c>
      <c r="B2" s="95" t="s">
        <v>48</v>
      </c>
      <c r="C2" s="96" t="s">
        <v>181</v>
      </c>
      <c r="D2" s="78">
        <v>203</v>
      </c>
      <c r="E2" s="78">
        <v>4</v>
      </c>
      <c r="F2" s="75">
        <v>27000</v>
      </c>
      <c r="G2" s="75">
        <v>37000</v>
      </c>
      <c r="H2" s="75">
        <v>180</v>
      </c>
      <c r="I2" s="75">
        <v>61</v>
      </c>
      <c r="J2" s="89">
        <f>F2/4000</f>
        <v>6.75</v>
      </c>
      <c r="K2" s="91">
        <v>7</v>
      </c>
      <c r="L2" s="91">
        <v>14</v>
      </c>
      <c r="M2" s="92">
        <f>G2/20</f>
        <v>1850</v>
      </c>
      <c r="N2" s="58">
        <v>1500</v>
      </c>
      <c r="O2" s="89">
        <f t="shared" ref="O2:O20" si="0">H2/30</f>
        <v>6</v>
      </c>
      <c r="P2" s="91">
        <v>6</v>
      </c>
      <c r="Q2" s="80">
        <f>I2/10</f>
        <v>6.1</v>
      </c>
      <c r="R2" s="91">
        <v>6</v>
      </c>
      <c r="S2" s="92">
        <f>D2/10</f>
        <v>20.3</v>
      </c>
      <c r="T2" s="58">
        <v>15</v>
      </c>
      <c r="U2" s="91">
        <v>2</v>
      </c>
      <c r="V2" s="93" t="s">
        <v>200</v>
      </c>
    </row>
    <row r="3" spans="1:22" ht="56.25" x14ac:dyDescent="0.25">
      <c r="A3" s="5" t="s">
        <v>14</v>
      </c>
      <c r="B3" s="78" t="s">
        <v>49</v>
      </c>
      <c r="C3" s="73" t="s">
        <v>182</v>
      </c>
      <c r="D3" s="78">
        <v>127</v>
      </c>
      <c r="E3" s="78">
        <v>5</v>
      </c>
      <c r="F3" s="75">
        <v>16000</v>
      </c>
      <c r="G3" s="75">
        <v>2000</v>
      </c>
      <c r="H3" s="75">
        <v>150</v>
      </c>
      <c r="I3" s="75">
        <v>67</v>
      </c>
      <c r="J3" s="89">
        <f t="shared" ref="J3:J22" si="1">F3/4000</f>
        <v>4</v>
      </c>
      <c r="K3" s="91">
        <v>4</v>
      </c>
      <c r="L3" s="91">
        <v>5</v>
      </c>
      <c r="M3" s="92">
        <f t="shared" ref="M3:M16" si="2">G3/20</f>
        <v>100</v>
      </c>
      <c r="N3" s="58">
        <v>100</v>
      </c>
      <c r="O3" s="89">
        <f t="shared" si="0"/>
        <v>5</v>
      </c>
      <c r="P3" s="91">
        <v>5</v>
      </c>
      <c r="Q3" s="80">
        <f t="shared" ref="Q3:Q22" si="3">I3/10</f>
        <v>6.7</v>
      </c>
      <c r="R3" s="91">
        <v>6</v>
      </c>
      <c r="S3" s="92">
        <f t="shared" ref="S3:S20" si="4">D3/10</f>
        <v>12.7</v>
      </c>
      <c r="T3" s="58">
        <v>20</v>
      </c>
      <c r="U3" s="91">
        <v>1</v>
      </c>
      <c r="V3" s="93" t="s">
        <v>50</v>
      </c>
    </row>
    <row r="4" spans="1:22" x14ac:dyDescent="0.25">
      <c r="A4" s="5" t="s">
        <v>14</v>
      </c>
      <c r="B4" s="78" t="s">
        <v>51</v>
      </c>
      <c r="C4" s="73"/>
      <c r="D4" s="78"/>
      <c r="E4" s="78"/>
      <c r="F4" s="75">
        <v>16000</v>
      </c>
      <c r="G4" s="75">
        <v>2000</v>
      </c>
      <c r="H4" s="75">
        <v>0</v>
      </c>
      <c r="I4" s="75">
        <v>67</v>
      </c>
      <c r="J4" s="89">
        <f t="shared" si="1"/>
        <v>4</v>
      </c>
      <c r="K4" s="91">
        <v>4</v>
      </c>
      <c r="L4" s="91">
        <v>5</v>
      </c>
      <c r="M4" s="92">
        <f t="shared" si="2"/>
        <v>100</v>
      </c>
      <c r="N4" s="58">
        <v>100</v>
      </c>
      <c r="O4" s="89">
        <f t="shared" si="0"/>
        <v>0</v>
      </c>
      <c r="P4" s="91">
        <v>0</v>
      </c>
      <c r="Q4" s="80">
        <f t="shared" si="3"/>
        <v>6.7</v>
      </c>
      <c r="R4" s="91">
        <v>6</v>
      </c>
      <c r="S4" s="92">
        <f t="shared" si="4"/>
        <v>0</v>
      </c>
      <c r="T4" s="58">
        <v>20</v>
      </c>
      <c r="U4" s="91">
        <v>1</v>
      </c>
      <c r="V4" s="93" t="s">
        <v>52</v>
      </c>
    </row>
    <row r="5" spans="1:22" ht="45" x14ac:dyDescent="0.25">
      <c r="A5" s="94" t="s">
        <v>14</v>
      </c>
      <c r="B5" s="95" t="s">
        <v>162</v>
      </c>
      <c r="C5" s="96" t="s">
        <v>183</v>
      </c>
      <c r="D5" s="78">
        <v>305</v>
      </c>
      <c r="E5" s="78">
        <v>12</v>
      </c>
      <c r="F5" s="75">
        <v>23000</v>
      </c>
      <c r="G5" s="75">
        <v>26000</v>
      </c>
      <c r="H5" s="75">
        <v>300</v>
      </c>
      <c r="I5" s="75">
        <v>40</v>
      </c>
      <c r="J5" s="89">
        <f t="shared" si="1"/>
        <v>5.75</v>
      </c>
      <c r="K5" s="91">
        <v>6</v>
      </c>
      <c r="L5" s="91">
        <v>11</v>
      </c>
      <c r="M5" s="92">
        <f t="shared" si="2"/>
        <v>1300</v>
      </c>
      <c r="N5" s="58">
        <v>1000</v>
      </c>
      <c r="O5" s="89">
        <f>H5/30</f>
        <v>10</v>
      </c>
      <c r="P5" s="91">
        <v>10</v>
      </c>
      <c r="Q5" s="80">
        <f t="shared" si="3"/>
        <v>4</v>
      </c>
      <c r="R5" s="91">
        <v>4</v>
      </c>
      <c r="S5" s="92">
        <f t="shared" si="4"/>
        <v>30.5</v>
      </c>
      <c r="T5" s="58">
        <v>35</v>
      </c>
      <c r="U5" s="91">
        <v>2</v>
      </c>
      <c r="V5" s="93" t="s">
        <v>201</v>
      </c>
    </row>
    <row r="6" spans="1:22" ht="67.5" x14ac:dyDescent="0.25">
      <c r="A6" s="94" t="s">
        <v>14</v>
      </c>
      <c r="B6" s="95" t="s">
        <v>174</v>
      </c>
      <c r="C6" s="96" t="s">
        <v>184</v>
      </c>
      <c r="D6" s="78">
        <v>203</v>
      </c>
      <c r="E6" s="78">
        <v>9</v>
      </c>
      <c r="F6" s="75">
        <v>27000</v>
      </c>
      <c r="G6" s="75">
        <v>9200</v>
      </c>
      <c r="H6" s="75">
        <v>100</v>
      </c>
      <c r="I6" s="75">
        <v>60</v>
      </c>
      <c r="J6" s="89">
        <f t="shared" si="1"/>
        <v>6.75</v>
      </c>
      <c r="K6" s="91">
        <v>7</v>
      </c>
      <c r="L6" s="91">
        <v>6</v>
      </c>
      <c r="M6" s="92">
        <f t="shared" si="2"/>
        <v>460</v>
      </c>
      <c r="N6" s="58">
        <v>370</v>
      </c>
      <c r="O6" s="89">
        <f t="shared" si="0"/>
        <v>3.3333333333333335</v>
      </c>
      <c r="P6" s="91">
        <v>3</v>
      </c>
      <c r="Q6" s="80">
        <f t="shared" si="3"/>
        <v>6</v>
      </c>
      <c r="R6" s="91">
        <v>6</v>
      </c>
      <c r="S6" s="92">
        <f t="shared" si="4"/>
        <v>20.3</v>
      </c>
      <c r="T6" s="58">
        <v>30</v>
      </c>
      <c r="U6" s="91">
        <v>1</v>
      </c>
      <c r="V6" s="93" t="s">
        <v>202</v>
      </c>
    </row>
    <row r="7" spans="1:22" ht="45" x14ac:dyDescent="0.25">
      <c r="A7" s="94" t="s">
        <v>13</v>
      </c>
      <c r="B7" s="95" t="s">
        <v>53</v>
      </c>
      <c r="C7" s="96" t="s">
        <v>185</v>
      </c>
      <c r="D7" s="78">
        <v>150</v>
      </c>
      <c r="E7" s="78">
        <v>16</v>
      </c>
      <c r="F7" s="75">
        <v>23000</v>
      </c>
      <c r="G7" s="75">
        <v>33000</v>
      </c>
      <c r="H7" s="75">
        <v>100</v>
      </c>
      <c r="I7" s="75">
        <v>65</v>
      </c>
      <c r="J7" s="89">
        <f t="shared" si="1"/>
        <v>5.75</v>
      </c>
      <c r="K7" s="91">
        <v>6</v>
      </c>
      <c r="L7" s="91">
        <v>12</v>
      </c>
      <c r="M7" s="92">
        <f t="shared" si="2"/>
        <v>1650</v>
      </c>
      <c r="N7" s="58">
        <v>1320</v>
      </c>
      <c r="O7" s="89">
        <f t="shared" si="0"/>
        <v>3.3333333333333335</v>
      </c>
      <c r="P7" s="91">
        <v>3</v>
      </c>
      <c r="Q7" s="80">
        <f t="shared" si="3"/>
        <v>6.5</v>
      </c>
      <c r="R7" s="91">
        <v>6</v>
      </c>
      <c r="S7" s="92">
        <f t="shared" si="4"/>
        <v>15</v>
      </c>
      <c r="T7" s="58">
        <v>15</v>
      </c>
      <c r="U7" s="91">
        <v>1</v>
      </c>
      <c r="V7" s="93" t="s">
        <v>200</v>
      </c>
    </row>
    <row r="8" spans="1:22" ht="56.25" x14ac:dyDescent="0.25">
      <c r="A8" s="94" t="s">
        <v>13</v>
      </c>
      <c r="B8" s="95" t="s">
        <v>54</v>
      </c>
      <c r="C8" s="96" t="s">
        <v>186</v>
      </c>
      <c r="D8" s="78">
        <v>380</v>
      </c>
      <c r="E8" s="78">
        <v>8</v>
      </c>
      <c r="F8" s="75">
        <v>35000</v>
      </c>
      <c r="G8" s="75">
        <v>41000</v>
      </c>
      <c r="H8" s="75">
        <v>320</v>
      </c>
      <c r="I8" s="75">
        <v>56</v>
      </c>
      <c r="J8" s="89">
        <f t="shared" si="1"/>
        <v>8.75</v>
      </c>
      <c r="K8" s="91">
        <v>9</v>
      </c>
      <c r="L8" s="91">
        <v>14</v>
      </c>
      <c r="M8" s="92">
        <f t="shared" si="2"/>
        <v>2050</v>
      </c>
      <c r="N8" s="58">
        <v>1600</v>
      </c>
      <c r="O8" s="89">
        <f t="shared" si="0"/>
        <v>10.666666666666666</v>
      </c>
      <c r="P8" s="91">
        <v>11</v>
      </c>
      <c r="Q8" s="80">
        <f t="shared" si="3"/>
        <v>5.6</v>
      </c>
      <c r="R8" s="91">
        <v>5</v>
      </c>
      <c r="S8" s="92">
        <f t="shared" si="4"/>
        <v>38</v>
      </c>
      <c r="T8" s="58">
        <v>35</v>
      </c>
      <c r="U8" s="91">
        <v>2</v>
      </c>
      <c r="V8" s="93" t="s">
        <v>201</v>
      </c>
    </row>
    <row r="9" spans="1:22" ht="33.75" x14ac:dyDescent="0.25">
      <c r="A9" s="94" t="s">
        <v>13</v>
      </c>
      <c r="B9" s="95" t="s">
        <v>55</v>
      </c>
      <c r="C9" s="96" t="s">
        <v>187</v>
      </c>
      <c r="D9" s="78">
        <v>280</v>
      </c>
      <c r="E9" s="78">
        <v>6</v>
      </c>
      <c r="F9" s="75">
        <v>36000</v>
      </c>
      <c r="G9" s="75">
        <v>12000</v>
      </c>
      <c r="H9" s="75">
        <v>80</v>
      </c>
      <c r="I9" s="75">
        <v>52</v>
      </c>
      <c r="J9" s="89">
        <f t="shared" si="1"/>
        <v>9</v>
      </c>
      <c r="K9" s="91">
        <v>9</v>
      </c>
      <c r="L9" s="91">
        <v>7</v>
      </c>
      <c r="M9" s="92">
        <f t="shared" si="2"/>
        <v>600</v>
      </c>
      <c r="N9" s="58">
        <v>500</v>
      </c>
      <c r="O9" s="89">
        <f t="shared" si="0"/>
        <v>2.6666666666666665</v>
      </c>
      <c r="P9" s="91">
        <v>3</v>
      </c>
      <c r="Q9" s="80">
        <f t="shared" si="3"/>
        <v>5.2</v>
      </c>
      <c r="R9" s="91">
        <v>5</v>
      </c>
      <c r="S9" s="92">
        <f t="shared" si="4"/>
        <v>28</v>
      </c>
      <c r="T9" s="58">
        <v>30</v>
      </c>
      <c r="U9" s="91">
        <v>1</v>
      </c>
      <c r="V9" s="93" t="s">
        <v>202</v>
      </c>
    </row>
    <row r="10" spans="1:22" ht="56.25" x14ac:dyDescent="0.25">
      <c r="A10" s="5" t="s">
        <v>13</v>
      </c>
      <c r="B10" s="78" t="s">
        <v>56</v>
      </c>
      <c r="C10" s="73" t="s">
        <v>188</v>
      </c>
      <c r="D10" s="78">
        <v>127</v>
      </c>
      <c r="E10" s="78">
        <v>5</v>
      </c>
      <c r="F10" s="75">
        <v>17500</v>
      </c>
      <c r="G10" s="75">
        <v>2200</v>
      </c>
      <c r="H10" s="75">
        <v>50</v>
      </c>
      <c r="I10" s="75">
        <v>67</v>
      </c>
      <c r="J10" s="89">
        <f t="shared" si="1"/>
        <v>4.375</v>
      </c>
      <c r="K10" s="91">
        <v>5</v>
      </c>
      <c r="L10" s="91">
        <v>5</v>
      </c>
      <c r="M10" s="92">
        <f t="shared" si="2"/>
        <v>110</v>
      </c>
      <c r="N10" s="58">
        <v>105</v>
      </c>
      <c r="O10" s="89">
        <f t="shared" si="0"/>
        <v>1.6666666666666667</v>
      </c>
      <c r="P10" s="91">
        <v>2</v>
      </c>
      <c r="Q10" s="80">
        <f t="shared" si="3"/>
        <v>6.7</v>
      </c>
      <c r="R10" s="91">
        <v>6</v>
      </c>
      <c r="S10" s="92">
        <f t="shared" si="4"/>
        <v>12.7</v>
      </c>
      <c r="T10" s="58">
        <v>20</v>
      </c>
      <c r="U10" s="91">
        <v>1</v>
      </c>
      <c r="V10" s="93" t="s">
        <v>50</v>
      </c>
    </row>
    <row r="11" spans="1:22" ht="45" x14ac:dyDescent="0.25">
      <c r="A11" s="5" t="s">
        <v>13</v>
      </c>
      <c r="B11" s="78" t="s">
        <v>57</v>
      </c>
      <c r="C11" s="73" t="s">
        <v>175</v>
      </c>
      <c r="D11" s="78">
        <v>105</v>
      </c>
      <c r="E11" s="78">
        <v>4</v>
      </c>
      <c r="F11" s="75">
        <v>15000</v>
      </c>
      <c r="G11" s="75">
        <v>1300</v>
      </c>
      <c r="H11" s="75">
        <v>0</v>
      </c>
      <c r="I11" s="75">
        <v>60</v>
      </c>
      <c r="J11" s="89">
        <f t="shared" si="1"/>
        <v>3.75</v>
      </c>
      <c r="K11" s="91">
        <v>4</v>
      </c>
      <c r="L11" s="91">
        <v>5</v>
      </c>
      <c r="M11" s="92">
        <f t="shared" si="2"/>
        <v>65</v>
      </c>
      <c r="N11" s="58">
        <v>52</v>
      </c>
      <c r="O11" s="89">
        <f t="shared" si="0"/>
        <v>0</v>
      </c>
      <c r="P11" s="91">
        <v>0</v>
      </c>
      <c r="Q11" s="80">
        <f t="shared" si="3"/>
        <v>6</v>
      </c>
      <c r="R11" s="91">
        <v>6</v>
      </c>
      <c r="S11" s="92">
        <f t="shared" si="4"/>
        <v>10.5</v>
      </c>
      <c r="T11" s="58">
        <v>20</v>
      </c>
      <c r="U11" s="91">
        <v>1</v>
      </c>
      <c r="V11" s="93" t="s">
        <v>52</v>
      </c>
    </row>
    <row r="12" spans="1:22" x14ac:dyDescent="0.25">
      <c r="A12" s="5" t="s">
        <v>17</v>
      </c>
      <c r="B12" s="78" t="s">
        <v>58</v>
      </c>
      <c r="C12" s="73"/>
      <c r="D12" s="78"/>
      <c r="E12" s="78"/>
      <c r="F12" s="75"/>
      <c r="G12" s="75"/>
      <c r="H12" s="75"/>
      <c r="I12" s="75"/>
      <c r="J12" s="89">
        <f t="shared" si="1"/>
        <v>0</v>
      </c>
      <c r="K12" s="91"/>
      <c r="L12" s="91"/>
      <c r="M12" s="92">
        <f t="shared" si="2"/>
        <v>0</v>
      </c>
      <c r="N12" s="58"/>
      <c r="O12" s="89">
        <f t="shared" si="0"/>
        <v>0</v>
      </c>
      <c r="P12" s="91"/>
      <c r="Q12" s="80">
        <f t="shared" si="3"/>
        <v>0</v>
      </c>
      <c r="R12" s="91"/>
      <c r="S12" s="92">
        <f t="shared" si="4"/>
        <v>0</v>
      </c>
      <c r="T12" s="58"/>
      <c r="U12" s="91"/>
      <c r="V12" s="93"/>
    </row>
    <row r="13" spans="1:22" ht="67.5" x14ac:dyDescent="0.25">
      <c r="A13" s="5" t="s">
        <v>17</v>
      </c>
      <c r="B13" s="78" t="s">
        <v>59</v>
      </c>
      <c r="C13" s="73" t="s">
        <v>176</v>
      </c>
      <c r="D13" s="78">
        <v>305</v>
      </c>
      <c r="E13" s="78">
        <v>4</v>
      </c>
      <c r="F13" s="75">
        <v>30000</v>
      </c>
      <c r="G13" s="75">
        <v>24800</v>
      </c>
      <c r="H13" s="75">
        <v>225</v>
      </c>
      <c r="I13" s="75">
        <v>45</v>
      </c>
      <c r="J13" s="89">
        <f t="shared" si="1"/>
        <v>7.5</v>
      </c>
      <c r="K13" s="91">
        <v>8</v>
      </c>
      <c r="L13" s="91">
        <v>10</v>
      </c>
      <c r="M13" s="92">
        <f t="shared" si="2"/>
        <v>1240</v>
      </c>
      <c r="N13" s="58">
        <v>1000</v>
      </c>
      <c r="O13" s="89">
        <f t="shared" si="0"/>
        <v>7.5</v>
      </c>
      <c r="P13" s="91">
        <v>8</v>
      </c>
      <c r="Q13" s="80">
        <f t="shared" si="3"/>
        <v>4.5</v>
      </c>
      <c r="R13" s="91">
        <v>4</v>
      </c>
      <c r="S13" s="92">
        <f t="shared" si="4"/>
        <v>30.5</v>
      </c>
      <c r="T13" s="58">
        <v>35</v>
      </c>
      <c r="U13" s="91">
        <v>2</v>
      </c>
      <c r="V13" s="93" t="s">
        <v>201</v>
      </c>
    </row>
    <row r="14" spans="1:22" ht="56.25" x14ac:dyDescent="0.25">
      <c r="A14" s="94" t="s">
        <v>17</v>
      </c>
      <c r="B14" s="95" t="s">
        <v>60</v>
      </c>
      <c r="C14" s="96" t="s">
        <v>177</v>
      </c>
      <c r="D14" s="78">
        <v>180</v>
      </c>
      <c r="E14" s="78">
        <v>3</v>
      </c>
      <c r="F14" s="75">
        <v>37000</v>
      </c>
      <c r="G14" s="75">
        <v>8000</v>
      </c>
      <c r="H14" s="75">
        <v>50</v>
      </c>
      <c r="I14" s="75">
        <v>66</v>
      </c>
      <c r="J14" s="89">
        <f t="shared" si="1"/>
        <v>9.25</v>
      </c>
      <c r="K14" s="91">
        <v>9</v>
      </c>
      <c r="L14" s="91">
        <v>6</v>
      </c>
      <c r="M14" s="92">
        <f t="shared" si="2"/>
        <v>400</v>
      </c>
      <c r="N14" s="58">
        <v>320</v>
      </c>
      <c r="O14" s="89">
        <f t="shared" si="0"/>
        <v>1.6666666666666667</v>
      </c>
      <c r="P14" s="91">
        <v>2</v>
      </c>
      <c r="Q14" s="80">
        <f t="shared" si="3"/>
        <v>6.6</v>
      </c>
      <c r="R14" s="91">
        <v>6</v>
      </c>
      <c r="S14" s="92">
        <f t="shared" si="4"/>
        <v>18</v>
      </c>
      <c r="T14" s="58">
        <v>30</v>
      </c>
      <c r="U14" s="91">
        <v>1</v>
      </c>
      <c r="V14" s="93" t="s">
        <v>202</v>
      </c>
    </row>
    <row r="15" spans="1:22" ht="56.25" x14ac:dyDescent="0.25">
      <c r="A15" s="5" t="s">
        <v>17</v>
      </c>
      <c r="B15" s="78" t="s">
        <v>61</v>
      </c>
      <c r="C15" s="73" t="s">
        <v>178</v>
      </c>
      <c r="D15" s="78">
        <v>130</v>
      </c>
      <c r="E15" s="78">
        <v>4</v>
      </c>
      <c r="F15" s="75">
        <v>25000</v>
      </c>
      <c r="G15" s="75">
        <v>1700</v>
      </c>
      <c r="H15" s="75">
        <v>50</v>
      </c>
      <c r="I15" s="75">
        <v>74</v>
      </c>
      <c r="J15" s="89">
        <f t="shared" si="1"/>
        <v>6.25</v>
      </c>
      <c r="K15" s="91">
        <v>7</v>
      </c>
      <c r="L15" s="91">
        <v>4</v>
      </c>
      <c r="M15" s="92">
        <f t="shared" si="2"/>
        <v>85</v>
      </c>
      <c r="N15" s="58">
        <v>70</v>
      </c>
      <c r="O15" s="89">
        <f t="shared" si="0"/>
        <v>1.6666666666666667</v>
      </c>
      <c r="P15" s="91">
        <v>2</v>
      </c>
      <c r="Q15" s="80">
        <f t="shared" si="3"/>
        <v>7.4</v>
      </c>
      <c r="R15" s="91">
        <v>7</v>
      </c>
      <c r="S15" s="92">
        <f t="shared" si="4"/>
        <v>13</v>
      </c>
      <c r="T15" s="58">
        <v>20</v>
      </c>
      <c r="U15" s="91">
        <v>1</v>
      </c>
      <c r="V15" s="93" t="s">
        <v>50</v>
      </c>
    </row>
    <row r="16" spans="1:22" ht="56.25" x14ac:dyDescent="0.25">
      <c r="A16" s="94" t="s">
        <v>17</v>
      </c>
      <c r="B16" s="95" t="s">
        <v>62</v>
      </c>
      <c r="C16" s="96" t="s">
        <v>179</v>
      </c>
      <c r="D16" s="78">
        <v>130</v>
      </c>
      <c r="E16" s="78">
        <v>4</v>
      </c>
      <c r="F16" s="75">
        <v>25000</v>
      </c>
      <c r="G16" s="75">
        <v>1600</v>
      </c>
      <c r="H16" s="75">
        <v>50</v>
      </c>
      <c r="I16" s="75">
        <v>73</v>
      </c>
      <c r="J16" s="89">
        <f t="shared" si="1"/>
        <v>6.25</v>
      </c>
      <c r="K16" s="91">
        <v>7</v>
      </c>
      <c r="L16" s="91">
        <v>4</v>
      </c>
      <c r="M16" s="92">
        <f t="shared" si="2"/>
        <v>80</v>
      </c>
      <c r="N16" s="58">
        <v>70</v>
      </c>
      <c r="O16" s="89">
        <f t="shared" si="0"/>
        <v>1.6666666666666667</v>
      </c>
      <c r="P16" s="91">
        <v>2</v>
      </c>
      <c r="Q16" s="80">
        <f t="shared" si="3"/>
        <v>7.3</v>
      </c>
      <c r="R16" s="91">
        <v>7</v>
      </c>
      <c r="S16" s="92">
        <f>D16/10</f>
        <v>13</v>
      </c>
      <c r="T16" s="58">
        <v>20</v>
      </c>
      <c r="U16" s="91">
        <v>1</v>
      </c>
      <c r="V16" s="93" t="s">
        <v>52</v>
      </c>
    </row>
    <row r="17" spans="1:1030" s="44" customFormat="1" x14ac:dyDescent="0.25">
      <c r="A17" s="81" t="s">
        <v>199</v>
      </c>
      <c r="B17" s="78"/>
      <c r="C17" s="73"/>
      <c r="D17" s="78"/>
      <c r="E17" s="78"/>
      <c r="F17" s="81"/>
      <c r="G17" s="81"/>
      <c r="H17" s="81"/>
      <c r="I17" s="81"/>
      <c r="J17" s="89"/>
      <c r="K17" s="76"/>
      <c r="L17" s="76"/>
      <c r="M17" s="88"/>
      <c r="N17" s="58"/>
      <c r="O17" s="89"/>
      <c r="P17" s="76"/>
      <c r="Q17" s="80"/>
      <c r="R17" s="76"/>
      <c r="S17" s="88"/>
      <c r="T17" s="58"/>
      <c r="U17" s="76"/>
      <c r="V17" s="77"/>
      <c r="W17" s="46"/>
      <c r="X17" s="46"/>
      <c r="Y17" s="46"/>
      <c r="Z17" s="46"/>
      <c r="AA17" s="46"/>
      <c r="AB17" s="46"/>
      <c r="AC17" s="46"/>
      <c r="AD17" s="46"/>
      <c r="AE17" s="46"/>
      <c r="AF17" s="46"/>
      <c r="AG17" s="46"/>
      <c r="AH17" s="46"/>
      <c r="AI17" s="46"/>
      <c r="AJ17" s="46"/>
      <c r="AK17" s="46"/>
      <c r="AL17" s="46"/>
      <c r="AM17" s="46"/>
      <c r="AN17" s="46"/>
      <c r="AO17" s="46"/>
      <c r="AP17" s="46"/>
      <c r="AQ17" s="46"/>
      <c r="AR17" s="46"/>
      <c r="AS17" s="46"/>
      <c r="AT17" s="46"/>
      <c r="AU17" s="46"/>
      <c r="AV17" s="46"/>
      <c r="AW17" s="46"/>
      <c r="AX17" s="46"/>
      <c r="AY17" s="46"/>
      <c r="AZ17" s="46"/>
      <c r="BA17" s="46"/>
      <c r="BB17" s="46"/>
      <c r="BC17" s="46"/>
      <c r="BD17" s="46"/>
      <c r="BE17" s="46"/>
      <c r="BF17" s="46"/>
      <c r="BG17" s="46"/>
      <c r="BH17" s="46"/>
      <c r="BI17" s="46"/>
      <c r="BJ17" s="46"/>
      <c r="BK17" s="46"/>
      <c r="BL17" s="46"/>
      <c r="BM17" s="46"/>
      <c r="BN17" s="46"/>
      <c r="BO17" s="46"/>
      <c r="BP17" s="46"/>
      <c r="BQ17" s="46"/>
      <c r="BR17" s="46"/>
      <c r="BS17" s="46"/>
      <c r="BT17" s="46"/>
      <c r="BU17" s="46"/>
      <c r="BV17" s="46"/>
      <c r="BW17" s="46"/>
      <c r="BX17" s="46"/>
      <c r="BY17" s="46"/>
      <c r="BZ17" s="46"/>
      <c r="CA17" s="46"/>
      <c r="CB17" s="46"/>
      <c r="CC17" s="46"/>
      <c r="CD17" s="46"/>
      <c r="CE17" s="46"/>
      <c r="CF17" s="46"/>
      <c r="CG17" s="46"/>
      <c r="CH17" s="46"/>
      <c r="CI17" s="46"/>
      <c r="CJ17" s="46"/>
      <c r="CK17" s="46"/>
      <c r="CL17" s="46"/>
      <c r="CM17" s="46"/>
      <c r="CN17" s="46"/>
      <c r="CO17" s="46"/>
      <c r="CP17" s="46"/>
      <c r="CQ17" s="46"/>
      <c r="CR17" s="46"/>
      <c r="CS17" s="46"/>
      <c r="CT17" s="46"/>
      <c r="CU17" s="46"/>
      <c r="CV17" s="46"/>
      <c r="CW17" s="46"/>
      <c r="CX17" s="46"/>
      <c r="CY17" s="46"/>
      <c r="CZ17" s="46"/>
      <c r="DA17" s="46"/>
      <c r="DB17" s="46"/>
      <c r="DC17" s="46"/>
      <c r="DD17" s="46"/>
      <c r="DE17" s="46"/>
      <c r="DF17" s="46"/>
      <c r="DG17" s="46"/>
      <c r="DH17" s="46"/>
      <c r="DI17" s="46"/>
      <c r="DJ17" s="46"/>
      <c r="DK17" s="46"/>
      <c r="DL17" s="46"/>
      <c r="DM17" s="46"/>
      <c r="DN17" s="46"/>
      <c r="DO17" s="46"/>
      <c r="DP17" s="46"/>
      <c r="DQ17" s="46"/>
      <c r="DR17" s="46"/>
      <c r="DS17" s="46"/>
      <c r="DT17" s="46"/>
      <c r="DU17" s="46"/>
      <c r="DV17" s="46"/>
      <c r="DW17" s="46"/>
      <c r="DX17" s="46"/>
      <c r="DY17" s="46"/>
      <c r="DZ17" s="46"/>
      <c r="EA17" s="46"/>
      <c r="EB17" s="46"/>
      <c r="EC17" s="46"/>
      <c r="ED17" s="46"/>
      <c r="EE17" s="46"/>
      <c r="EF17" s="46"/>
      <c r="EG17" s="46"/>
      <c r="EH17" s="46"/>
      <c r="EI17" s="46"/>
      <c r="EJ17" s="46"/>
      <c r="EK17" s="46"/>
      <c r="EL17" s="46"/>
      <c r="EM17" s="46"/>
      <c r="EN17" s="46"/>
      <c r="EO17" s="46"/>
      <c r="EP17" s="46"/>
      <c r="EQ17" s="46"/>
      <c r="ER17" s="46"/>
      <c r="ES17" s="46"/>
      <c r="ET17" s="46"/>
      <c r="EU17" s="46"/>
      <c r="EV17" s="46"/>
      <c r="EW17" s="46"/>
      <c r="EX17" s="46"/>
      <c r="EY17" s="46"/>
      <c r="EZ17" s="46"/>
      <c r="FA17" s="46"/>
      <c r="FB17" s="46"/>
      <c r="FC17" s="46"/>
      <c r="FD17" s="46"/>
      <c r="FE17" s="46"/>
      <c r="FF17" s="46"/>
      <c r="FG17" s="46"/>
      <c r="FH17" s="46"/>
      <c r="FI17" s="46"/>
      <c r="FJ17" s="46"/>
      <c r="FK17" s="46"/>
      <c r="FL17" s="46"/>
      <c r="FM17" s="46"/>
      <c r="FN17" s="46"/>
      <c r="FO17" s="46"/>
      <c r="FP17" s="46"/>
      <c r="FQ17" s="46"/>
      <c r="FR17" s="46"/>
      <c r="FS17" s="46"/>
      <c r="FT17" s="46"/>
      <c r="FU17" s="46"/>
      <c r="FV17" s="46"/>
      <c r="FW17" s="46"/>
      <c r="FX17" s="46"/>
      <c r="FY17" s="46"/>
      <c r="FZ17" s="46"/>
      <c r="GA17" s="46"/>
      <c r="GB17" s="46"/>
      <c r="GC17" s="46"/>
      <c r="GD17" s="46"/>
      <c r="GE17" s="46"/>
      <c r="GF17" s="46"/>
      <c r="GG17" s="46"/>
      <c r="GH17" s="46"/>
      <c r="GI17" s="46"/>
      <c r="GJ17" s="46"/>
      <c r="GK17" s="46"/>
      <c r="GL17" s="46"/>
      <c r="GM17" s="46"/>
      <c r="GN17" s="46"/>
      <c r="GO17" s="46"/>
      <c r="GP17" s="46"/>
      <c r="GQ17" s="46"/>
      <c r="GR17" s="46"/>
      <c r="GS17" s="46"/>
      <c r="GT17" s="46"/>
      <c r="GU17" s="46"/>
      <c r="GV17" s="46"/>
      <c r="GW17" s="46"/>
      <c r="GX17" s="46"/>
      <c r="GY17" s="46"/>
      <c r="GZ17" s="46"/>
      <c r="HA17" s="46"/>
      <c r="HB17" s="46"/>
      <c r="HC17" s="46"/>
      <c r="HD17" s="46"/>
      <c r="HE17" s="46"/>
      <c r="HF17" s="46"/>
      <c r="HG17" s="46"/>
      <c r="HH17" s="46"/>
      <c r="HI17" s="46"/>
      <c r="HJ17" s="46"/>
      <c r="HK17" s="46"/>
      <c r="HL17" s="46"/>
      <c r="HM17" s="46"/>
      <c r="HN17" s="46"/>
      <c r="HO17" s="46"/>
      <c r="HP17" s="46"/>
      <c r="HQ17" s="46"/>
      <c r="HR17" s="46"/>
      <c r="HS17" s="46"/>
      <c r="HT17" s="46"/>
      <c r="HU17" s="46"/>
      <c r="HV17" s="46"/>
      <c r="HW17" s="46"/>
      <c r="HX17" s="46"/>
      <c r="HY17" s="46"/>
      <c r="HZ17" s="46"/>
      <c r="IA17" s="46"/>
      <c r="IB17" s="46"/>
      <c r="IC17" s="46"/>
      <c r="ID17" s="46"/>
      <c r="IE17" s="46"/>
      <c r="IF17" s="46"/>
      <c r="IG17" s="46"/>
      <c r="IH17" s="46"/>
      <c r="II17" s="46"/>
      <c r="IJ17" s="46"/>
      <c r="IK17" s="46"/>
      <c r="IL17" s="46"/>
      <c r="IM17" s="46"/>
      <c r="IN17" s="46"/>
      <c r="IO17" s="46"/>
      <c r="IP17" s="46"/>
      <c r="IQ17" s="46"/>
      <c r="IR17" s="46"/>
      <c r="IS17" s="46"/>
      <c r="IT17" s="46"/>
      <c r="IU17" s="46"/>
      <c r="IV17" s="46"/>
      <c r="IW17" s="46"/>
      <c r="IX17" s="46"/>
      <c r="IY17" s="46"/>
      <c r="IZ17" s="46"/>
      <c r="JA17" s="46"/>
      <c r="JB17" s="46"/>
      <c r="JC17" s="46"/>
      <c r="JD17" s="46"/>
      <c r="JE17" s="46"/>
      <c r="JF17" s="46"/>
      <c r="JG17" s="46"/>
      <c r="JH17" s="46"/>
      <c r="JI17" s="46"/>
      <c r="JJ17" s="46"/>
      <c r="JK17" s="46"/>
      <c r="JL17" s="46"/>
      <c r="JM17" s="46"/>
      <c r="JN17" s="46"/>
      <c r="JO17" s="46"/>
      <c r="JP17" s="46"/>
      <c r="JQ17" s="46"/>
      <c r="JR17" s="46"/>
      <c r="JS17" s="46"/>
      <c r="JT17" s="46"/>
      <c r="JU17" s="46"/>
      <c r="JV17" s="46"/>
      <c r="JW17" s="46"/>
      <c r="JX17" s="46"/>
      <c r="JY17" s="46"/>
      <c r="JZ17" s="46"/>
      <c r="KA17" s="46"/>
      <c r="KB17" s="46"/>
      <c r="KC17" s="46"/>
      <c r="KD17" s="46"/>
      <c r="KE17" s="46"/>
      <c r="KF17" s="46"/>
      <c r="KG17" s="46"/>
      <c r="KH17" s="46"/>
      <c r="KI17" s="46"/>
      <c r="KJ17" s="46"/>
      <c r="KK17" s="46"/>
      <c r="KL17" s="46"/>
      <c r="KM17" s="46"/>
      <c r="KN17" s="46"/>
      <c r="KO17" s="46"/>
      <c r="KP17" s="46"/>
      <c r="KQ17" s="46"/>
      <c r="KR17" s="46"/>
      <c r="KS17" s="46"/>
      <c r="KT17" s="46"/>
      <c r="KU17" s="46"/>
      <c r="KV17" s="46"/>
      <c r="KW17" s="46"/>
      <c r="KX17" s="46"/>
      <c r="KY17" s="46"/>
      <c r="KZ17" s="46"/>
      <c r="LA17" s="46"/>
      <c r="LB17" s="46"/>
      <c r="LC17" s="46"/>
      <c r="LD17" s="46"/>
      <c r="LE17" s="46"/>
      <c r="LF17" s="46"/>
      <c r="LG17" s="46"/>
      <c r="LH17" s="46"/>
      <c r="LI17" s="46"/>
      <c r="LJ17" s="46"/>
      <c r="LK17" s="46"/>
      <c r="LL17" s="46"/>
      <c r="LM17" s="46"/>
      <c r="LN17" s="46"/>
      <c r="LO17" s="46"/>
      <c r="LP17" s="46"/>
      <c r="LQ17" s="46"/>
      <c r="LR17" s="46"/>
      <c r="LS17" s="46"/>
      <c r="LT17" s="46"/>
      <c r="LU17" s="46"/>
      <c r="LV17" s="46"/>
      <c r="LW17" s="46"/>
      <c r="LX17" s="46"/>
      <c r="LY17" s="46"/>
      <c r="LZ17" s="46"/>
      <c r="MA17" s="46"/>
      <c r="MB17" s="46"/>
      <c r="MC17" s="46"/>
      <c r="MD17" s="46"/>
      <c r="ME17" s="46"/>
      <c r="MF17" s="46"/>
      <c r="MG17" s="46"/>
      <c r="MH17" s="46"/>
      <c r="MI17" s="46"/>
      <c r="MJ17" s="46"/>
      <c r="MK17" s="46"/>
      <c r="ML17" s="46"/>
      <c r="MM17" s="46"/>
      <c r="MN17" s="46"/>
      <c r="MO17" s="46"/>
      <c r="MP17" s="46"/>
      <c r="MQ17" s="46"/>
      <c r="MR17" s="46"/>
      <c r="MS17" s="46"/>
      <c r="MT17" s="46"/>
      <c r="MU17" s="46"/>
      <c r="MV17" s="46"/>
      <c r="MW17" s="46"/>
      <c r="MX17" s="46"/>
      <c r="MY17" s="46"/>
      <c r="MZ17" s="46"/>
      <c r="NA17" s="46"/>
      <c r="NB17" s="46"/>
      <c r="NC17" s="46"/>
      <c r="ND17" s="46"/>
      <c r="NE17" s="46"/>
      <c r="NF17" s="46"/>
      <c r="NG17" s="46"/>
      <c r="NH17" s="46"/>
      <c r="NI17" s="46"/>
      <c r="NJ17" s="46"/>
      <c r="NK17" s="46"/>
      <c r="NL17" s="46"/>
      <c r="NM17" s="46"/>
      <c r="NN17" s="46"/>
      <c r="NO17" s="46"/>
      <c r="NP17" s="46"/>
      <c r="NQ17" s="46"/>
      <c r="NR17" s="46"/>
      <c r="NS17" s="46"/>
      <c r="NT17" s="46"/>
      <c r="NU17" s="46"/>
      <c r="NV17" s="46"/>
      <c r="NW17" s="46"/>
      <c r="NX17" s="46"/>
      <c r="NY17" s="46"/>
      <c r="NZ17" s="46"/>
      <c r="OA17" s="46"/>
      <c r="OB17" s="46"/>
      <c r="OC17" s="46"/>
      <c r="OD17" s="46"/>
      <c r="OE17" s="46"/>
      <c r="OF17" s="46"/>
      <c r="OG17" s="46"/>
      <c r="OH17" s="46"/>
      <c r="OI17" s="46"/>
      <c r="OJ17" s="46"/>
      <c r="OK17" s="46"/>
      <c r="OL17" s="46"/>
      <c r="OM17" s="46"/>
      <c r="ON17" s="46"/>
      <c r="OO17" s="46"/>
      <c r="OP17" s="46"/>
      <c r="OQ17" s="46"/>
      <c r="OR17" s="46"/>
      <c r="OS17" s="46"/>
      <c r="OT17" s="46"/>
      <c r="OU17" s="46"/>
      <c r="OV17" s="46"/>
      <c r="OW17" s="46"/>
      <c r="OX17" s="46"/>
      <c r="OY17" s="46"/>
      <c r="OZ17" s="46"/>
      <c r="PA17" s="46"/>
      <c r="PB17" s="46"/>
      <c r="PC17" s="46"/>
      <c r="PD17" s="46"/>
      <c r="PE17" s="46"/>
      <c r="PF17" s="46"/>
      <c r="PG17" s="46"/>
      <c r="PH17" s="46"/>
      <c r="PI17" s="46"/>
      <c r="PJ17" s="46"/>
      <c r="PK17" s="46"/>
      <c r="PL17" s="46"/>
      <c r="PM17" s="46"/>
      <c r="PN17" s="46"/>
      <c r="PO17" s="46"/>
      <c r="PP17" s="46"/>
      <c r="PQ17" s="46"/>
      <c r="PR17" s="46"/>
      <c r="PS17" s="46"/>
      <c r="PT17" s="46"/>
      <c r="PU17" s="46"/>
      <c r="PV17" s="46"/>
      <c r="PW17" s="46"/>
      <c r="PX17" s="46"/>
      <c r="PY17" s="46"/>
      <c r="PZ17" s="46"/>
      <c r="QA17" s="46"/>
      <c r="QB17" s="46"/>
      <c r="QC17" s="46"/>
      <c r="QD17" s="46"/>
      <c r="QE17" s="46"/>
      <c r="QF17" s="46"/>
      <c r="QG17" s="46"/>
      <c r="QH17" s="46"/>
      <c r="QI17" s="46"/>
      <c r="QJ17" s="46"/>
      <c r="QK17" s="46"/>
      <c r="QL17" s="46"/>
      <c r="QM17" s="46"/>
      <c r="QN17" s="46"/>
      <c r="QO17" s="46"/>
      <c r="QP17" s="46"/>
      <c r="QQ17" s="46"/>
      <c r="QR17" s="46"/>
      <c r="QS17" s="46"/>
      <c r="QT17" s="46"/>
      <c r="QU17" s="46"/>
      <c r="QV17" s="46"/>
      <c r="QW17" s="46"/>
      <c r="QX17" s="46"/>
      <c r="QY17" s="46"/>
      <c r="QZ17" s="46"/>
      <c r="RA17" s="46"/>
      <c r="RB17" s="46"/>
      <c r="RC17" s="46"/>
      <c r="RD17" s="46"/>
      <c r="RE17" s="46"/>
      <c r="RF17" s="46"/>
      <c r="RG17" s="46"/>
      <c r="RH17" s="46"/>
      <c r="RI17" s="46"/>
      <c r="RJ17" s="46"/>
      <c r="RK17" s="46"/>
      <c r="RL17" s="46"/>
      <c r="RM17" s="46"/>
      <c r="RN17" s="46"/>
      <c r="RO17" s="46"/>
      <c r="RP17" s="46"/>
      <c r="RQ17" s="46"/>
      <c r="RR17" s="46"/>
      <c r="RS17" s="46"/>
      <c r="RT17" s="46"/>
      <c r="RU17" s="46"/>
      <c r="RV17" s="46"/>
      <c r="RW17" s="46"/>
      <c r="RX17" s="46"/>
      <c r="RY17" s="46"/>
      <c r="RZ17" s="46"/>
      <c r="SA17" s="46"/>
      <c r="SB17" s="46"/>
      <c r="SC17" s="46"/>
      <c r="SD17" s="46"/>
      <c r="SE17" s="46"/>
      <c r="SF17" s="46"/>
      <c r="SG17" s="46"/>
      <c r="SH17" s="46"/>
      <c r="SI17" s="46"/>
      <c r="SJ17" s="46"/>
      <c r="SK17" s="46"/>
      <c r="SL17" s="46"/>
      <c r="SM17" s="46"/>
      <c r="SN17" s="46"/>
      <c r="SO17" s="46"/>
      <c r="SP17" s="46"/>
      <c r="SQ17" s="46"/>
      <c r="SR17" s="46"/>
      <c r="SS17" s="46"/>
      <c r="ST17" s="46"/>
      <c r="SU17" s="46"/>
      <c r="SV17" s="46"/>
      <c r="SW17" s="46"/>
      <c r="SX17" s="46"/>
      <c r="SY17" s="46"/>
      <c r="SZ17" s="46"/>
      <c r="TA17" s="46"/>
      <c r="TB17" s="46"/>
      <c r="TC17" s="46"/>
      <c r="TD17" s="46"/>
      <c r="TE17" s="46"/>
      <c r="TF17" s="46"/>
      <c r="TG17" s="46"/>
      <c r="TH17" s="46"/>
      <c r="TI17" s="46"/>
      <c r="TJ17" s="46"/>
      <c r="TK17" s="46"/>
      <c r="TL17" s="46"/>
      <c r="TM17" s="46"/>
      <c r="TN17" s="46"/>
      <c r="TO17" s="46"/>
      <c r="TP17" s="46"/>
      <c r="TQ17" s="46"/>
      <c r="TR17" s="46"/>
      <c r="TS17" s="46"/>
      <c r="TT17" s="46"/>
      <c r="TU17" s="46"/>
      <c r="TV17" s="46"/>
      <c r="TW17" s="46"/>
      <c r="TX17" s="46"/>
      <c r="TY17" s="46"/>
      <c r="TZ17" s="46"/>
      <c r="UA17" s="46"/>
      <c r="UB17" s="46"/>
      <c r="UC17" s="46"/>
      <c r="UD17" s="46"/>
      <c r="UE17" s="46"/>
      <c r="UF17" s="46"/>
      <c r="UG17" s="46"/>
      <c r="UH17" s="46"/>
      <c r="UI17" s="46"/>
      <c r="UJ17" s="46"/>
      <c r="UK17" s="46"/>
      <c r="UL17" s="46"/>
      <c r="UM17" s="46"/>
      <c r="UN17" s="46"/>
      <c r="UO17" s="46"/>
      <c r="UP17" s="46"/>
      <c r="UQ17" s="46"/>
      <c r="UR17" s="46"/>
      <c r="US17" s="46"/>
      <c r="UT17" s="46"/>
      <c r="UU17" s="46"/>
      <c r="UV17" s="46"/>
      <c r="UW17" s="46"/>
      <c r="UX17" s="46"/>
      <c r="UY17" s="46"/>
      <c r="UZ17" s="46"/>
      <c r="VA17" s="46"/>
      <c r="VB17" s="46"/>
      <c r="VC17" s="46"/>
      <c r="VD17" s="46"/>
      <c r="VE17" s="46"/>
      <c r="VF17" s="46"/>
      <c r="VG17" s="46"/>
      <c r="VH17" s="46"/>
      <c r="VI17" s="46"/>
      <c r="VJ17" s="46"/>
      <c r="VK17" s="46"/>
      <c r="VL17" s="46"/>
      <c r="VM17" s="46"/>
      <c r="VN17" s="46"/>
      <c r="VO17" s="46"/>
      <c r="VP17" s="46"/>
      <c r="VQ17" s="46"/>
      <c r="VR17" s="46"/>
      <c r="VS17" s="46"/>
      <c r="VT17" s="46"/>
      <c r="VU17" s="46"/>
      <c r="VV17" s="46"/>
      <c r="VW17" s="46"/>
      <c r="VX17" s="46"/>
      <c r="VY17" s="46"/>
      <c r="VZ17" s="46"/>
      <c r="WA17" s="46"/>
      <c r="WB17" s="46"/>
      <c r="WC17" s="46"/>
      <c r="WD17" s="46"/>
      <c r="WE17" s="46"/>
      <c r="WF17" s="46"/>
      <c r="WG17" s="46"/>
      <c r="WH17" s="46"/>
      <c r="WI17" s="46"/>
      <c r="WJ17" s="46"/>
      <c r="WK17" s="46"/>
      <c r="WL17" s="46"/>
      <c r="WM17" s="46"/>
      <c r="WN17" s="46"/>
      <c r="WO17" s="46"/>
      <c r="WP17" s="46"/>
      <c r="WQ17" s="46"/>
      <c r="WR17" s="46"/>
      <c r="WS17" s="46"/>
      <c r="WT17" s="46"/>
      <c r="WU17" s="46"/>
      <c r="WV17" s="46"/>
      <c r="WW17" s="46"/>
      <c r="WX17" s="46"/>
      <c r="WY17" s="46"/>
      <c r="WZ17" s="46"/>
      <c r="XA17" s="46"/>
      <c r="XB17" s="46"/>
      <c r="XC17" s="46"/>
      <c r="XD17" s="46"/>
      <c r="XE17" s="46"/>
      <c r="XF17" s="46"/>
      <c r="XG17" s="46"/>
      <c r="XH17" s="46"/>
      <c r="XI17" s="46"/>
      <c r="XJ17" s="46"/>
      <c r="XK17" s="46"/>
      <c r="XL17" s="46"/>
      <c r="XM17" s="46"/>
      <c r="XN17" s="46"/>
      <c r="XO17" s="46"/>
      <c r="XP17" s="46"/>
      <c r="XQ17" s="46"/>
      <c r="XR17" s="46"/>
      <c r="XS17" s="46"/>
      <c r="XT17" s="46"/>
      <c r="XU17" s="46"/>
      <c r="XV17" s="46"/>
      <c r="XW17" s="46"/>
      <c r="XX17" s="46"/>
      <c r="XY17" s="46"/>
      <c r="XZ17" s="46"/>
      <c r="YA17" s="46"/>
      <c r="YB17" s="46"/>
      <c r="YC17" s="46"/>
      <c r="YD17" s="46"/>
      <c r="YE17" s="46"/>
      <c r="YF17" s="46"/>
      <c r="YG17" s="46"/>
      <c r="YH17" s="46"/>
      <c r="YI17" s="46"/>
      <c r="YJ17" s="46"/>
      <c r="YK17" s="46"/>
      <c r="YL17" s="46"/>
      <c r="YM17" s="46"/>
      <c r="YN17" s="46"/>
      <c r="YO17" s="46"/>
      <c r="YP17" s="46"/>
      <c r="YQ17" s="46"/>
      <c r="YR17" s="46"/>
      <c r="YS17" s="46"/>
      <c r="YT17" s="46"/>
      <c r="YU17" s="46"/>
      <c r="YV17" s="46"/>
      <c r="YW17" s="46"/>
      <c r="YX17" s="46"/>
      <c r="YY17" s="46"/>
      <c r="YZ17" s="46"/>
      <c r="ZA17" s="46"/>
      <c r="ZB17" s="46"/>
      <c r="ZC17" s="46"/>
      <c r="ZD17" s="46"/>
      <c r="ZE17" s="46"/>
      <c r="ZF17" s="46"/>
      <c r="ZG17" s="46"/>
      <c r="ZH17" s="46"/>
      <c r="ZI17" s="46"/>
      <c r="ZJ17" s="46"/>
      <c r="ZK17" s="46"/>
      <c r="ZL17" s="46"/>
      <c r="ZM17" s="46"/>
      <c r="ZN17" s="46"/>
      <c r="ZO17" s="46"/>
      <c r="ZP17" s="46"/>
      <c r="ZQ17" s="46"/>
      <c r="ZR17" s="46"/>
      <c r="ZS17" s="46"/>
      <c r="ZT17" s="46"/>
      <c r="ZU17" s="46"/>
      <c r="ZV17" s="46"/>
      <c r="ZW17" s="46"/>
      <c r="ZX17" s="46"/>
      <c r="ZY17" s="46"/>
      <c r="ZZ17" s="46"/>
      <c r="AAA17" s="46"/>
      <c r="AAB17" s="46"/>
      <c r="AAC17" s="46"/>
      <c r="AAD17" s="46"/>
      <c r="AAE17" s="46"/>
      <c r="AAF17" s="46"/>
      <c r="AAG17" s="46"/>
      <c r="AAH17" s="46"/>
      <c r="AAI17" s="46"/>
      <c r="AAJ17" s="46"/>
      <c r="AAK17" s="46"/>
      <c r="AAL17" s="46"/>
      <c r="AAM17" s="46"/>
      <c r="AAN17" s="46"/>
      <c r="AAO17" s="46"/>
      <c r="AAP17" s="46"/>
      <c r="AAQ17" s="46"/>
      <c r="AAR17" s="46"/>
      <c r="AAS17" s="46"/>
      <c r="AAT17" s="46"/>
      <c r="AAU17" s="46"/>
      <c r="AAV17" s="46"/>
      <c r="AAW17" s="46"/>
      <c r="AAX17" s="46"/>
      <c r="AAY17" s="46"/>
      <c r="AAZ17" s="46"/>
      <c r="ABA17" s="46"/>
      <c r="ABB17" s="46"/>
      <c r="ABC17" s="46"/>
      <c r="ABD17" s="46"/>
      <c r="ABE17" s="46"/>
      <c r="ABF17" s="46"/>
      <c r="ABG17" s="46"/>
      <c r="ABH17" s="46"/>
      <c r="ABI17" s="46"/>
      <c r="ABJ17" s="46"/>
      <c r="ABK17" s="46"/>
      <c r="ABL17" s="46"/>
      <c r="ABM17" s="46"/>
      <c r="ABN17" s="46"/>
      <c r="ABO17" s="46"/>
      <c r="ABP17" s="46"/>
      <c r="ABQ17" s="46"/>
      <c r="ABR17" s="46"/>
      <c r="ABS17" s="46"/>
      <c r="ABT17" s="46"/>
      <c r="ABU17" s="46"/>
      <c r="ABV17" s="46"/>
      <c r="ABW17" s="46"/>
      <c r="ABX17" s="46"/>
      <c r="ABY17" s="46"/>
      <c r="ABZ17" s="46"/>
      <c r="ACA17" s="46"/>
      <c r="ACB17" s="46"/>
      <c r="ACC17" s="46"/>
      <c r="ACD17" s="46"/>
      <c r="ACE17" s="46"/>
      <c r="ACF17" s="46"/>
      <c r="ACG17" s="46"/>
      <c r="ACH17" s="46"/>
      <c r="ACI17" s="46"/>
      <c r="ACJ17" s="46"/>
      <c r="ACK17" s="46"/>
      <c r="ACL17" s="46"/>
      <c r="ACM17" s="46"/>
      <c r="ACN17" s="46"/>
      <c r="ACO17" s="46"/>
      <c r="ACP17" s="46"/>
      <c r="ACQ17" s="46"/>
      <c r="ACR17" s="46"/>
      <c r="ACS17" s="46"/>
      <c r="ACT17" s="46"/>
      <c r="ACU17" s="46"/>
      <c r="ACV17" s="46"/>
      <c r="ACW17" s="46"/>
      <c r="ACX17" s="46"/>
      <c r="ACY17" s="46"/>
      <c r="ACZ17" s="46"/>
      <c r="ADA17" s="46"/>
      <c r="ADB17" s="46"/>
      <c r="ADC17" s="46"/>
      <c r="ADD17" s="46"/>
      <c r="ADE17" s="46"/>
      <c r="ADF17" s="46"/>
      <c r="ADG17" s="46"/>
      <c r="ADH17" s="46"/>
      <c r="ADI17" s="46"/>
      <c r="ADJ17" s="46"/>
      <c r="ADK17" s="46"/>
      <c r="ADL17" s="46"/>
      <c r="ADM17" s="46"/>
      <c r="ADN17" s="46"/>
      <c r="ADO17" s="46"/>
      <c r="ADP17" s="46"/>
      <c r="ADQ17" s="46"/>
      <c r="ADR17" s="46"/>
      <c r="ADS17" s="46"/>
      <c r="ADT17" s="46"/>
      <c r="ADU17" s="46"/>
      <c r="ADV17" s="46"/>
      <c r="ADW17" s="46"/>
      <c r="ADX17" s="46"/>
      <c r="ADY17" s="46"/>
      <c r="ADZ17" s="46"/>
      <c r="AEA17" s="46"/>
      <c r="AEB17" s="46"/>
      <c r="AEC17" s="46"/>
      <c r="AED17" s="46"/>
      <c r="AEE17" s="46"/>
      <c r="AEF17" s="46"/>
      <c r="AEG17" s="46"/>
      <c r="AEH17" s="46"/>
      <c r="AEI17" s="46"/>
      <c r="AEJ17" s="46"/>
      <c r="AEK17" s="46"/>
      <c r="AEL17" s="46"/>
      <c r="AEM17" s="46"/>
      <c r="AEN17" s="46"/>
      <c r="AEO17" s="46"/>
      <c r="AEP17" s="46"/>
      <c r="AEQ17" s="46"/>
      <c r="AER17" s="46"/>
      <c r="AES17" s="46"/>
      <c r="AET17" s="46"/>
      <c r="AEU17" s="46"/>
      <c r="AEV17" s="46"/>
      <c r="AEW17" s="46"/>
      <c r="AEX17" s="46"/>
      <c r="AEY17" s="46"/>
      <c r="AEZ17" s="46"/>
      <c r="AFA17" s="46"/>
      <c r="AFB17" s="46"/>
      <c r="AFC17" s="46"/>
      <c r="AFD17" s="46"/>
      <c r="AFE17" s="46"/>
      <c r="AFF17" s="46"/>
      <c r="AFG17" s="46"/>
      <c r="AFH17" s="46"/>
      <c r="AFI17" s="46"/>
      <c r="AFJ17" s="46"/>
      <c r="AFK17" s="46"/>
      <c r="AFL17" s="46"/>
      <c r="AFM17" s="46"/>
      <c r="AFN17" s="46"/>
      <c r="AFO17" s="46"/>
      <c r="AFP17" s="46"/>
      <c r="AFQ17" s="46"/>
      <c r="AFR17" s="46"/>
      <c r="AFS17" s="46"/>
      <c r="AFT17" s="46"/>
      <c r="AFU17" s="46"/>
      <c r="AFV17" s="46"/>
      <c r="AFW17" s="46"/>
      <c r="AFX17" s="46"/>
      <c r="AFY17" s="46"/>
      <c r="AFZ17" s="46"/>
      <c r="AGA17" s="46"/>
      <c r="AGB17" s="46"/>
      <c r="AGC17" s="46"/>
      <c r="AGD17" s="46"/>
      <c r="AGE17" s="46"/>
      <c r="AGF17" s="46"/>
      <c r="AGG17" s="46"/>
      <c r="AGH17" s="46"/>
      <c r="AGI17" s="46"/>
      <c r="AGJ17" s="46"/>
      <c r="AGK17" s="46"/>
      <c r="AGL17" s="46"/>
      <c r="AGM17" s="46"/>
      <c r="AGN17" s="46"/>
      <c r="AGO17" s="46"/>
      <c r="AGP17" s="46"/>
      <c r="AGQ17" s="46"/>
      <c r="AGR17" s="46"/>
      <c r="AGS17" s="46"/>
      <c r="AGT17" s="46"/>
      <c r="AGU17" s="46"/>
      <c r="AGV17" s="46"/>
      <c r="AGW17" s="46"/>
      <c r="AGX17" s="46"/>
      <c r="AGY17" s="46"/>
      <c r="AGZ17" s="46"/>
      <c r="AHA17" s="46"/>
      <c r="AHB17" s="46"/>
      <c r="AHC17" s="46"/>
      <c r="AHD17" s="46"/>
      <c r="AHE17" s="46"/>
      <c r="AHF17" s="46"/>
      <c r="AHG17" s="46"/>
      <c r="AHH17" s="46"/>
      <c r="AHI17" s="46"/>
      <c r="AHJ17" s="46"/>
      <c r="AHK17" s="46"/>
      <c r="AHL17" s="46"/>
      <c r="AHM17" s="46"/>
      <c r="AHN17" s="46"/>
      <c r="AHO17" s="46"/>
      <c r="AHP17" s="46"/>
      <c r="AHQ17" s="46"/>
      <c r="AHR17" s="46"/>
      <c r="AHS17" s="46"/>
      <c r="AHT17" s="46"/>
      <c r="AHU17" s="46"/>
      <c r="AHV17" s="46"/>
      <c r="AHW17" s="46"/>
      <c r="AHX17" s="46"/>
      <c r="AHY17" s="46"/>
      <c r="AHZ17" s="46"/>
      <c r="AIA17" s="46"/>
      <c r="AIB17" s="46"/>
      <c r="AIC17" s="46"/>
      <c r="AID17" s="46"/>
      <c r="AIE17" s="46"/>
      <c r="AIF17" s="46"/>
      <c r="AIG17" s="46"/>
      <c r="AIH17" s="46"/>
      <c r="AII17" s="46"/>
      <c r="AIJ17" s="46"/>
      <c r="AIK17" s="46"/>
      <c r="AIL17" s="46"/>
      <c r="AIM17" s="46"/>
      <c r="AIN17" s="46"/>
      <c r="AIO17" s="46"/>
      <c r="AIP17" s="46"/>
      <c r="AIQ17" s="46"/>
      <c r="AIR17" s="46"/>
      <c r="AIS17" s="46"/>
      <c r="AIT17" s="46"/>
      <c r="AIU17" s="46"/>
      <c r="AIV17" s="46"/>
      <c r="AIW17" s="46"/>
      <c r="AIX17" s="46"/>
      <c r="AIY17" s="46"/>
      <c r="AIZ17" s="46"/>
      <c r="AJA17" s="46"/>
      <c r="AJB17" s="46"/>
      <c r="AJC17" s="46"/>
      <c r="AJD17" s="46"/>
      <c r="AJE17" s="46"/>
      <c r="AJF17" s="46"/>
      <c r="AJG17" s="46"/>
      <c r="AJH17" s="46"/>
      <c r="AJI17" s="46"/>
      <c r="AJJ17" s="46"/>
      <c r="AJK17" s="46"/>
      <c r="AJL17" s="46"/>
      <c r="AJM17" s="46"/>
      <c r="AJN17" s="46"/>
      <c r="AJO17" s="46"/>
      <c r="AJP17" s="46"/>
      <c r="AJQ17" s="46"/>
      <c r="AJR17" s="46"/>
      <c r="AJS17" s="46"/>
      <c r="AJT17" s="46"/>
      <c r="AJU17" s="46"/>
      <c r="AJV17" s="46"/>
      <c r="AJW17" s="46"/>
      <c r="AJX17" s="46"/>
      <c r="AJY17" s="46"/>
      <c r="AJZ17" s="46"/>
      <c r="AKA17" s="46"/>
      <c r="AKB17" s="46"/>
      <c r="AKC17" s="46"/>
      <c r="AKD17" s="46"/>
      <c r="AKE17" s="46"/>
      <c r="AKF17" s="46"/>
      <c r="AKG17" s="46"/>
      <c r="AKH17" s="46"/>
      <c r="AKI17" s="46"/>
      <c r="AKJ17" s="46"/>
      <c r="AKK17" s="46"/>
      <c r="AKL17" s="46"/>
      <c r="AKM17" s="46"/>
      <c r="AKN17" s="46"/>
      <c r="AKO17" s="46"/>
      <c r="AKP17" s="46"/>
      <c r="AKQ17" s="46"/>
      <c r="AKR17" s="46"/>
      <c r="AKS17" s="46"/>
      <c r="AKT17" s="46"/>
      <c r="AKU17" s="46"/>
      <c r="AKV17" s="46"/>
      <c r="AKW17" s="46"/>
      <c r="AKX17" s="46"/>
      <c r="AKY17" s="46"/>
      <c r="AKZ17" s="46"/>
      <c r="ALA17" s="46"/>
      <c r="ALB17" s="46"/>
      <c r="ALC17" s="46"/>
      <c r="ALD17" s="46"/>
      <c r="ALE17" s="46"/>
      <c r="ALF17" s="46"/>
      <c r="ALG17" s="46"/>
      <c r="ALH17" s="46"/>
      <c r="ALI17" s="46"/>
      <c r="ALJ17" s="46"/>
      <c r="ALK17" s="46"/>
      <c r="ALL17" s="46"/>
      <c r="ALM17" s="46"/>
      <c r="ALN17" s="46"/>
      <c r="ALO17" s="46"/>
      <c r="ALP17" s="46"/>
      <c r="ALQ17" s="46"/>
      <c r="ALR17" s="46"/>
      <c r="ALS17" s="46"/>
      <c r="ALT17" s="46"/>
      <c r="ALU17" s="46"/>
      <c r="ALV17" s="46"/>
      <c r="ALW17" s="46"/>
      <c r="ALX17" s="46"/>
      <c r="ALY17" s="46"/>
      <c r="ALZ17" s="46"/>
      <c r="AMA17" s="46"/>
      <c r="AMB17" s="46"/>
      <c r="AMC17" s="46"/>
      <c r="AMD17" s="46"/>
      <c r="AME17" s="46"/>
      <c r="AMF17" s="46"/>
      <c r="AMG17" s="46"/>
      <c r="AMH17" s="46"/>
      <c r="AMI17" s="46"/>
      <c r="AMJ17" s="46"/>
      <c r="AMK17" s="46"/>
      <c r="AML17" s="46"/>
      <c r="AMM17" s="46"/>
      <c r="AMN17" s="46"/>
      <c r="AMO17" s="46"/>
      <c r="AMP17" s="46"/>
    </row>
    <row r="18" spans="1:1030" ht="33.75" x14ac:dyDescent="0.25">
      <c r="A18" s="5" t="s">
        <v>14</v>
      </c>
      <c r="B18" s="78" t="s">
        <v>63</v>
      </c>
      <c r="C18" s="73" t="s">
        <v>180</v>
      </c>
      <c r="D18" s="78">
        <v>76</v>
      </c>
      <c r="E18" s="78">
        <v>1</v>
      </c>
      <c r="F18" s="75">
        <v>5000</v>
      </c>
      <c r="G18" s="75">
        <v>1600</v>
      </c>
      <c r="H18" s="75"/>
      <c r="I18" s="75">
        <v>40</v>
      </c>
      <c r="J18" s="89">
        <f t="shared" si="1"/>
        <v>1.25</v>
      </c>
      <c r="K18" s="76">
        <v>3</v>
      </c>
      <c r="L18" s="76">
        <v>3</v>
      </c>
      <c r="M18" s="88">
        <f>G18/25</f>
        <v>64</v>
      </c>
      <c r="N18" s="58">
        <v>70</v>
      </c>
      <c r="O18" s="89">
        <f t="shared" si="0"/>
        <v>0</v>
      </c>
      <c r="P18" s="76">
        <v>0</v>
      </c>
      <c r="Q18" s="80">
        <f t="shared" si="3"/>
        <v>4</v>
      </c>
      <c r="R18" s="79" t="s">
        <v>64</v>
      </c>
      <c r="S18" s="88">
        <f t="shared" si="4"/>
        <v>7.6</v>
      </c>
      <c r="T18" s="90">
        <v>30</v>
      </c>
      <c r="U18" s="76">
        <v>1</v>
      </c>
      <c r="V18" s="77" t="s">
        <v>65</v>
      </c>
    </row>
    <row r="19" spans="1:1030" ht="45" x14ac:dyDescent="0.25">
      <c r="A19" s="5" t="s">
        <v>13</v>
      </c>
      <c r="B19" s="78" t="s">
        <v>66</v>
      </c>
      <c r="C19" s="73" t="s">
        <v>189</v>
      </c>
      <c r="D19" s="78">
        <v>88</v>
      </c>
      <c r="E19" s="78">
        <v>1</v>
      </c>
      <c r="F19" s="75">
        <v>5000</v>
      </c>
      <c r="G19" s="75">
        <v>750</v>
      </c>
      <c r="H19" s="75">
        <v>0</v>
      </c>
      <c r="I19" s="75">
        <v>33</v>
      </c>
      <c r="J19" s="89">
        <f t="shared" si="1"/>
        <v>1.25</v>
      </c>
      <c r="K19" s="76">
        <v>3</v>
      </c>
      <c r="L19" s="76">
        <v>2</v>
      </c>
      <c r="M19" s="88">
        <f>G19/25</f>
        <v>30</v>
      </c>
      <c r="N19" s="58">
        <v>30</v>
      </c>
      <c r="O19" s="89">
        <f t="shared" si="0"/>
        <v>0</v>
      </c>
      <c r="P19" s="76">
        <v>0</v>
      </c>
      <c r="Q19" s="80">
        <f t="shared" si="3"/>
        <v>3.3</v>
      </c>
      <c r="R19" s="87" t="s">
        <v>68</v>
      </c>
      <c r="S19" s="88">
        <f t="shared" si="4"/>
        <v>8.8000000000000007</v>
      </c>
      <c r="T19" s="58">
        <v>30</v>
      </c>
      <c r="U19" s="76">
        <v>1</v>
      </c>
      <c r="V19" s="77" t="s">
        <v>65</v>
      </c>
    </row>
    <row r="20" spans="1:1030" ht="45" x14ac:dyDescent="0.25">
      <c r="A20" s="5" t="s">
        <v>17</v>
      </c>
      <c r="B20" s="78" t="s">
        <v>67</v>
      </c>
      <c r="C20" s="73" t="s">
        <v>190</v>
      </c>
      <c r="D20" s="78">
        <v>45</v>
      </c>
      <c r="E20" s="78">
        <v>2</v>
      </c>
      <c r="F20" s="75">
        <v>5000</v>
      </c>
      <c r="G20" s="75">
        <v>577</v>
      </c>
      <c r="H20" s="75">
        <v>0</v>
      </c>
      <c r="I20" s="81">
        <v>23</v>
      </c>
      <c r="J20" s="89">
        <f t="shared" si="1"/>
        <v>1.25</v>
      </c>
      <c r="K20" s="76">
        <v>3</v>
      </c>
      <c r="L20" s="76">
        <v>2</v>
      </c>
      <c r="M20" s="88">
        <f>G20/25</f>
        <v>23.08</v>
      </c>
      <c r="N20" s="58">
        <v>30</v>
      </c>
      <c r="O20" s="89">
        <f t="shared" si="0"/>
        <v>0</v>
      </c>
      <c r="P20" s="76">
        <v>0</v>
      </c>
      <c r="Q20" s="80">
        <f t="shared" si="3"/>
        <v>2.2999999999999998</v>
      </c>
      <c r="R20" s="87" t="s">
        <v>68</v>
      </c>
      <c r="S20" s="88">
        <f t="shared" si="4"/>
        <v>4.5</v>
      </c>
      <c r="T20" s="58">
        <v>30</v>
      </c>
      <c r="U20" s="76">
        <v>1</v>
      </c>
      <c r="V20" s="77" t="s">
        <v>65</v>
      </c>
    </row>
    <row r="21" spans="1:1030" x14ac:dyDescent="0.25">
      <c r="A21" s="5"/>
      <c r="B21" s="8" t="s">
        <v>69</v>
      </c>
      <c r="C21" s="8"/>
      <c r="D21" s="49"/>
      <c r="E21" s="49"/>
      <c r="F21" s="5">
        <v>5000</v>
      </c>
      <c r="G21" s="5"/>
      <c r="H21" s="5"/>
      <c r="I21" s="5"/>
      <c r="J21" s="89"/>
      <c r="K21" s="6"/>
      <c r="L21" s="6"/>
      <c r="M21" s="62"/>
      <c r="N21" s="6"/>
      <c r="O21" s="62"/>
      <c r="P21" s="6"/>
      <c r="Q21" s="80"/>
      <c r="R21" s="6"/>
      <c r="S21" s="62"/>
      <c r="T21" s="6"/>
      <c r="U21" s="76"/>
      <c r="V21" s="7"/>
    </row>
    <row r="22" spans="1:1030" ht="30" x14ac:dyDescent="0.25">
      <c r="B22" s="65" t="s">
        <v>159</v>
      </c>
      <c r="C22"/>
      <c r="D22" s="44"/>
      <c r="E22" s="44"/>
      <c r="J22" s="89">
        <f t="shared" si="1"/>
        <v>0</v>
      </c>
      <c r="Q22" s="80">
        <f t="shared" si="3"/>
        <v>0</v>
      </c>
    </row>
    <row r="23" spans="1:1030" x14ac:dyDescent="0.25">
      <c r="B23"/>
      <c r="C23"/>
      <c r="D23" s="44"/>
      <c r="E23" s="44"/>
    </row>
    <row r="24" spans="1:1030" x14ac:dyDescent="0.25">
      <c r="B24"/>
      <c r="C24"/>
      <c r="D24" s="44"/>
      <c r="E24" s="44"/>
    </row>
    <row r="25" spans="1:1030" x14ac:dyDescent="0.25">
      <c r="B25"/>
      <c r="C25"/>
      <c r="D25" s="44"/>
      <c r="E25" s="44"/>
    </row>
    <row r="26" spans="1:1030" x14ac:dyDescent="0.25">
      <c r="B26"/>
      <c r="C26"/>
      <c r="D26" s="44"/>
      <c r="E26" s="44"/>
    </row>
    <row r="27" spans="1:1030" x14ac:dyDescent="0.25">
      <c r="B27"/>
      <c r="C27"/>
      <c r="D27" s="44"/>
      <c r="E27" s="44"/>
    </row>
    <row r="28" spans="1:1030" x14ac:dyDescent="0.25">
      <c r="B28"/>
      <c r="C28"/>
      <c r="D28" s="44"/>
      <c r="E28" s="44"/>
    </row>
    <row r="29" spans="1:1030" x14ac:dyDescent="0.25">
      <c r="B29"/>
      <c r="C29"/>
      <c r="D29" s="44"/>
      <c r="E29" s="44"/>
    </row>
    <row r="30" spans="1:1030" x14ac:dyDescent="0.25">
      <c r="B30"/>
      <c r="C30"/>
      <c r="D30" s="44"/>
      <c r="E30" s="44"/>
    </row>
    <row r="31" spans="1:1030" x14ac:dyDescent="0.25">
      <c r="B31"/>
      <c r="C31"/>
      <c r="D31" s="44"/>
      <c r="E31" s="44"/>
    </row>
    <row r="32" spans="1:1030" x14ac:dyDescent="0.25">
      <c r="B32"/>
      <c r="C32"/>
      <c r="D32" s="44"/>
      <c r="E32" s="44"/>
    </row>
    <row r="33" spans="2:5" x14ac:dyDescent="0.25">
      <c r="B33"/>
      <c r="C33"/>
      <c r="D33" s="44"/>
      <c r="E33" s="44"/>
    </row>
    <row r="34" spans="2:5" x14ac:dyDescent="0.25">
      <c r="B34"/>
      <c r="C34"/>
      <c r="D34" s="44"/>
      <c r="E34" s="44"/>
    </row>
    <row r="35" spans="2:5" x14ac:dyDescent="0.25">
      <c r="B35"/>
      <c r="C35"/>
      <c r="D35" s="44"/>
      <c r="E35" s="44"/>
    </row>
    <row r="36" spans="2:5" x14ac:dyDescent="0.25">
      <c r="B36"/>
      <c r="C36"/>
      <c r="D36" s="44"/>
      <c r="E36" s="44"/>
    </row>
    <row r="37" spans="2:5" x14ac:dyDescent="0.25">
      <c r="B37"/>
      <c r="C37"/>
      <c r="D37" s="44"/>
      <c r="E37" s="44"/>
    </row>
    <row r="38" spans="2:5" x14ac:dyDescent="0.25">
      <c r="B38"/>
      <c r="C38"/>
      <c r="D38" s="44"/>
      <c r="E38" s="44"/>
    </row>
    <row r="39" spans="2:5" x14ac:dyDescent="0.25">
      <c r="B39"/>
      <c r="C39"/>
      <c r="D39" s="44"/>
      <c r="E39" s="44"/>
    </row>
    <row r="40" spans="2:5" x14ac:dyDescent="0.25">
      <c r="B40"/>
      <c r="C40"/>
      <c r="D40" s="44"/>
      <c r="E40" s="44"/>
    </row>
    <row r="41" spans="2:5" x14ac:dyDescent="0.25">
      <c r="B41"/>
      <c r="C41"/>
      <c r="D41" s="44"/>
      <c r="E41" s="44"/>
    </row>
    <row r="42" spans="2:5" x14ac:dyDescent="0.25">
      <c r="B42" s="11"/>
      <c r="C42" s="11"/>
      <c r="D42" s="51"/>
      <c r="E42" s="51"/>
    </row>
    <row r="43" spans="2:5" x14ac:dyDescent="0.25">
      <c r="B43" s="11"/>
      <c r="C43" s="11"/>
      <c r="D43" s="51"/>
      <c r="E43" s="51"/>
    </row>
    <row r="44" spans="2:5" x14ac:dyDescent="0.25">
      <c r="B44" s="12" t="s">
        <v>70</v>
      </c>
      <c r="C44" s="12"/>
      <c r="D44" s="52"/>
      <c r="E44" s="52"/>
    </row>
  </sheetData>
  <hyperlinks>
    <hyperlink ref="B44" r:id="rId1"/>
  </hyperlinks>
  <pageMargins left="0.70000000000000007" right="0.70000000000000007" top="1.1437000000000002" bottom="1.1437000000000002" header="0.75000000000000011" footer="0.75000000000000011"/>
  <pageSetup paperSize="9" fitToWidth="0" fitToHeight="0" orientation="portrait" verticalDpi="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M13"/>
  <sheetViews>
    <sheetView workbookViewId="0">
      <selection activeCell="E7" sqref="E7"/>
    </sheetView>
  </sheetViews>
  <sheetFormatPr defaultRowHeight="15" x14ac:dyDescent="0.25"/>
  <cols>
    <col min="1" max="2" width="9.5703125" style="18" customWidth="1"/>
    <col min="3" max="3" width="9.5703125" style="83" customWidth="1"/>
    <col min="4" max="4" width="14.85546875" style="18" customWidth="1"/>
    <col min="5" max="6" width="14.85546875" style="83" customWidth="1"/>
    <col min="7" max="7" width="14.85546875" style="18" customWidth="1"/>
    <col min="8" max="8" width="12.5703125" style="18" customWidth="1"/>
    <col min="9" max="9" width="39.7109375" style="18" customWidth="1"/>
    <col min="10" max="10" width="42" style="18" customWidth="1"/>
    <col min="11" max="15" width="9.5703125" style="21" customWidth="1"/>
    <col min="16" max="16" width="63.42578125" style="22" customWidth="1"/>
    <col min="17" max="1027" width="9.5703125" style="18" customWidth="1"/>
  </cols>
  <sheetData>
    <row r="1" spans="1:16" ht="30" x14ac:dyDescent="0.25">
      <c r="A1" s="13" t="s">
        <v>71</v>
      </c>
      <c r="B1" s="13" t="s">
        <v>72</v>
      </c>
      <c r="C1" s="82" t="s">
        <v>193</v>
      </c>
      <c r="D1" s="74" t="s">
        <v>194</v>
      </c>
      <c r="E1" s="82" t="s">
        <v>192</v>
      </c>
      <c r="F1" s="82" t="s">
        <v>191</v>
      </c>
      <c r="G1" s="14" t="s">
        <v>74</v>
      </c>
      <c r="H1" s="15" t="s">
        <v>75</v>
      </c>
      <c r="I1" s="13" t="s">
        <v>76</v>
      </c>
      <c r="J1" s="13" t="s">
        <v>77</v>
      </c>
      <c r="K1" s="16" t="s">
        <v>7</v>
      </c>
      <c r="L1" s="16" t="s">
        <v>8</v>
      </c>
      <c r="M1" s="16" t="s">
        <v>9</v>
      </c>
      <c r="N1" s="16" t="s">
        <v>10</v>
      </c>
      <c r="O1" s="16" t="s">
        <v>4</v>
      </c>
      <c r="P1" s="17" t="s">
        <v>11</v>
      </c>
    </row>
    <row r="2" spans="1:16" x14ac:dyDescent="0.25">
      <c r="A2" s="84" t="s">
        <v>14</v>
      </c>
      <c r="B2" s="84" t="s">
        <v>78</v>
      </c>
      <c r="C2" s="84"/>
      <c r="D2" s="81">
        <v>512</v>
      </c>
      <c r="E2" s="81"/>
      <c r="F2" s="81"/>
      <c r="G2" s="81">
        <v>4</v>
      </c>
      <c r="H2" s="81">
        <v>0</v>
      </c>
      <c r="I2" s="19" t="s">
        <v>79</v>
      </c>
      <c r="J2" s="19" t="s">
        <v>80</v>
      </c>
      <c r="K2" s="6">
        <v>5</v>
      </c>
      <c r="L2" s="6">
        <v>28</v>
      </c>
      <c r="M2" s="6">
        <v>4</v>
      </c>
      <c r="N2" s="6">
        <v>10</v>
      </c>
      <c r="O2" s="6">
        <v>9</v>
      </c>
      <c r="P2" s="7" t="s">
        <v>81</v>
      </c>
    </row>
    <row r="3" spans="1:16" x14ac:dyDescent="0.25">
      <c r="A3" s="84" t="s">
        <v>14</v>
      </c>
      <c r="B3" s="84" t="s">
        <v>82</v>
      </c>
      <c r="C3" s="84"/>
      <c r="D3" s="81">
        <v>640</v>
      </c>
      <c r="E3" s="81"/>
      <c r="F3" s="81"/>
      <c r="G3" s="81">
        <v>6</v>
      </c>
      <c r="H3" s="81">
        <v>1800</v>
      </c>
      <c r="I3" s="19" t="s">
        <v>83</v>
      </c>
      <c r="J3" s="19" t="s">
        <v>84</v>
      </c>
      <c r="K3" s="6">
        <v>6</v>
      </c>
      <c r="L3" s="6">
        <v>27</v>
      </c>
      <c r="M3" s="6">
        <v>2</v>
      </c>
      <c r="N3" s="6">
        <v>10</v>
      </c>
      <c r="O3" s="6">
        <v>11</v>
      </c>
      <c r="P3" s="7" t="s">
        <v>85</v>
      </c>
    </row>
    <row r="4" spans="1:16" x14ac:dyDescent="0.25">
      <c r="A4" s="85"/>
      <c r="B4" s="85"/>
      <c r="C4" s="85"/>
      <c r="D4" s="81"/>
      <c r="E4" s="81"/>
      <c r="F4" s="81"/>
      <c r="G4" s="81"/>
      <c r="H4" s="81"/>
      <c r="I4" s="20"/>
      <c r="J4" s="20"/>
      <c r="K4" s="6"/>
      <c r="L4" s="6"/>
      <c r="M4" s="6"/>
      <c r="N4" s="6"/>
      <c r="O4" s="6"/>
      <c r="P4" s="7"/>
    </row>
    <row r="5" spans="1:16" ht="45" x14ac:dyDescent="0.25">
      <c r="A5" s="84" t="s">
        <v>13</v>
      </c>
      <c r="B5" s="84" t="s">
        <v>86</v>
      </c>
      <c r="C5" s="84">
        <v>3400</v>
      </c>
      <c r="D5" s="81">
        <v>640</v>
      </c>
      <c r="E5" s="81"/>
      <c r="F5" s="81" t="s">
        <v>197</v>
      </c>
      <c r="G5" s="81">
        <v>3</v>
      </c>
      <c r="H5" s="81">
        <v>450</v>
      </c>
      <c r="I5" s="19" t="s">
        <v>87</v>
      </c>
      <c r="J5" s="19" t="s">
        <v>88</v>
      </c>
      <c r="K5" s="6">
        <v>5</v>
      </c>
      <c r="L5" s="6">
        <v>30</v>
      </c>
      <c r="M5" s="6">
        <v>3</v>
      </c>
      <c r="N5" s="6">
        <v>11</v>
      </c>
      <c r="O5" s="6">
        <v>9</v>
      </c>
      <c r="P5" s="7" t="s">
        <v>81</v>
      </c>
    </row>
    <row r="6" spans="1:16" ht="45" x14ac:dyDescent="0.25">
      <c r="A6" s="84" t="s">
        <v>13</v>
      </c>
      <c r="B6" s="84" t="s">
        <v>89</v>
      </c>
      <c r="C6" s="84">
        <v>4900</v>
      </c>
      <c r="D6" s="81">
        <v>653</v>
      </c>
      <c r="E6" s="81"/>
      <c r="F6" s="81"/>
      <c r="G6" s="81"/>
      <c r="H6" s="81">
        <v>0</v>
      </c>
      <c r="I6" s="19" t="s">
        <v>90</v>
      </c>
      <c r="J6" s="19" t="s">
        <v>91</v>
      </c>
      <c r="K6" s="6">
        <v>6</v>
      </c>
      <c r="L6" s="6">
        <v>23</v>
      </c>
      <c r="M6" s="6">
        <v>4</v>
      </c>
      <c r="N6" s="6">
        <v>10</v>
      </c>
      <c r="O6" s="6">
        <v>11</v>
      </c>
      <c r="P6" s="7" t="s">
        <v>85</v>
      </c>
    </row>
    <row r="7" spans="1:16" x14ac:dyDescent="0.25">
      <c r="A7" s="85"/>
      <c r="B7" s="85"/>
      <c r="C7" s="85"/>
      <c r="D7" s="81"/>
      <c r="E7" s="81"/>
      <c r="F7" s="81"/>
      <c r="G7" s="81"/>
      <c r="H7" s="81"/>
      <c r="I7" s="20"/>
      <c r="J7" s="20"/>
      <c r="K7" s="6"/>
      <c r="L7" s="6"/>
      <c r="M7" s="6"/>
      <c r="N7" s="6"/>
      <c r="O7" s="6"/>
      <c r="P7" s="7"/>
    </row>
    <row r="8" spans="1:16" ht="30" x14ac:dyDescent="0.25">
      <c r="A8" s="84" t="s">
        <v>92</v>
      </c>
      <c r="B8" s="84" t="s">
        <v>93</v>
      </c>
      <c r="C8" s="84"/>
      <c r="D8" s="81">
        <v>620</v>
      </c>
      <c r="E8" s="81"/>
      <c r="F8" s="81"/>
      <c r="G8" s="81"/>
      <c r="H8" s="81">
        <v>0</v>
      </c>
      <c r="I8" s="19" t="s">
        <v>94</v>
      </c>
      <c r="J8" s="19" t="s">
        <v>88</v>
      </c>
      <c r="K8" s="6">
        <v>5</v>
      </c>
      <c r="L8" s="6">
        <v>21</v>
      </c>
      <c r="M8" s="6">
        <v>4</v>
      </c>
      <c r="N8" s="6">
        <v>10</v>
      </c>
      <c r="O8" s="6">
        <v>10</v>
      </c>
      <c r="P8" s="7" t="s">
        <v>95</v>
      </c>
    </row>
    <row r="9" spans="1:16" ht="30" x14ac:dyDescent="0.25">
      <c r="A9" s="84" t="s">
        <v>92</v>
      </c>
      <c r="B9" s="84" t="s">
        <v>96</v>
      </c>
      <c r="C9" s="84"/>
      <c r="D9" s="81">
        <v>414</v>
      </c>
      <c r="E9" s="81"/>
      <c r="F9" s="81"/>
      <c r="G9" s="81"/>
      <c r="H9" s="81">
        <v>0</v>
      </c>
      <c r="I9" s="19" t="s">
        <v>97</v>
      </c>
      <c r="J9" s="19" t="s">
        <v>91</v>
      </c>
      <c r="K9" s="6">
        <v>6</v>
      </c>
      <c r="L9" s="6">
        <v>25</v>
      </c>
      <c r="M9" s="6">
        <v>3</v>
      </c>
      <c r="N9" s="6">
        <v>10</v>
      </c>
      <c r="O9" s="6">
        <v>7</v>
      </c>
      <c r="P9" s="7" t="s">
        <v>85</v>
      </c>
    </row>
    <row r="10" spans="1:16" x14ac:dyDescent="0.25">
      <c r="A10" s="84"/>
      <c r="B10" s="84"/>
      <c r="C10" s="84"/>
      <c r="D10" s="81"/>
      <c r="E10" s="81"/>
      <c r="F10" s="81"/>
      <c r="G10" s="81"/>
      <c r="H10" s="81"/>
      <c r="I10" s="19"/>
      <c r="J10" s="19"/>
      <c r="K10" s="6"/>
      <c r="L10" s="6"/>
      <c r="M10" s="6"/>
      <c r="N10" s="6"/>
      <c r="O10" s="6"/>
      <c r="P10" s="7"/>
    </row>
    <row r="11" spans="1:16" ht="30" x14ac:dyDescent="0.25">
      <c r="A11" s="84" t="s">
        <v>92</v>
      </c>
      <c r="B11" s="84" t="s">
        <v>98</v>
      </c>
      <c r="C11" s="84"/>
      <c r="D11" s="81">
        <v>410</v>
      </c>
      <c r="E11" s="81"/>
      <c r="F11" s="81"/>
      <c r="G11" s="81">
        <v>5</v>
      </c>
      <c r="H11" s="81"/>
      <c r="I11" s="19" t="s">
        <v>99</v>
      </c>
      <c r="J11" s="19" t="s">
        <v>100</v>
      </c>
      <c r="K11" s="6">
        <v>7</v>
      </c>
      <c r="L11" s="6">
        <v>23</v>
      </c>
      <c r="M11" s="6">
        <v>0</v>
      </c>
      <c r="N11" s="6">
        <v>6</v>
      </c>
      <c r="O11" s="6">
        <v>6</v>
      </c>
      <c r="P11" s="7" t="s">
        <v>101</v>
      </c>
    </row>
    <row r="12" spans="1:16" ht="45" x14ac:dyDescent="0.25">
      <c r="A12" s="84" t="s">
        <v>14</v>
      </c>
      <c r="B12" s="84" t="s">
        <v>102</v>
      </c>
      <c r="C12" s="84"/>
      <c r="D12" s="81">
        <v>320</v>
      </c>
      <c r="E12" s="81"/>
      <c r="F12" s="81"/>
      <c r="G12" s="81"/>
      <c r="H12" s="81"/>
      <c r="I12" s="19" t="s">
        <v>103</v>
      </c>
      <c r="J12" s="19" t="s">
        <v>88</v>
      </c>
      <c r="K12" s="6">
        <v>7</v>
      </c>
      <c r="L12" s="6">
        <v>18</v>
      </c>
      <c r="M12" s="6">
        <v>0</v>
      </c>
      <c r="N12" s="6">
        <v>7</v>
      </c>
      <c r="O12" s="6">
        <v>5</v>
      </c>
      <c r="P12" s="7" t="s">
        <v>101</v>
      </c>
    </row>
    <row r="13" spans="1:16" ht="30" x14ac:dyDescent="0.25">
      <c r="A13" s="84"/>
      <c r="B13" s="84" t="s">
        <v>104</v>
      </c>
      <c r="C13" s="84">
        <v>5720</v>
      </c>
      <c r="D13" s="81">
        <v>408</v>
      </c>
      <c r="E13" s="81"/>
      <c r="F13" s="81"/>
      <c r="G13" s="81">
        <v>3</v>
      </c>
      <c r="H13" s="81">
        <v>1700</v>
      </c>
      <c r="I13" s="19" t="s">
        <v>105</v>
      </c>
      <c r="J13" s="19" t="s">
        <v>80</v>
      </c>
      <c r="K13" s="6">
        <v>7</v>
      </c>
      <c r="L13" s="6">
        <v>20</v>
      </c>
      <c r="M13" s="6">
        <v>3</v>
      </c>
      <c r="N13" s="6">
        <v>5</v>
      </c>
      <c r="O13" s="6">
        <v>5</v>
      </c>
      <c r="P13" s="7" t="s">
        <v>101</v>
      </c>
    </row>
  </sheetData>
  <pageMargins left="0.70000000000000007" right="0.70000000000000007" top="1.1437000000000002" bottom="1.1437000000000002" header="0.75000000000000011" footer="0.75000000000000011"/>
  <pageSetup paperSize="0" fitToWidth="0" fitToHeight="0" orientation="portrait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27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Tanks&amp;Guns</vt:lpstr>
      <vt:lpstr>ships</vt:lpstr>
      <vt:lpstr>planes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</dc:creator>
  <cp:lastModifiedBy>dani</cp:lastModifiedBy>
  <cp:revision>6</cp:revision>
  <dcterms:created xsi:type="dcterms:W3CDTF">2006-09-16T00:00:00Z</dcterms:created>
  <dcterms:modified xsi:type="dcterms:W3CDTF">2017-11-10T21:31:54Z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r8>0</vt:r8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