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2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Tanks&amp;Guns" sheetId="1" r:id="rId4"/>
    <sheet state="visible" name="ships" sheetId="2" r:id="rId5"/>
    <sheet state="visible" name="planes" sheetId="3" r:id="rId6"/>
  </sheets>
  <definedNames/>
  <calcPr/>
</workbook>
</file>

<file path=xl/sharedStrings.xml><?xml version="1.0" encoding="utf-8"?>
<sst xmlns="http://schemas.openxmlformats.org/spreadsheetml/2006/main" count="381" uniqueCount="235">
  <si>
    <t>shoot range (m)</t>
  </si>
  <si>
    <t>shoot or round/min</t>
  </si>
  <si>
    <t>weight (tons)</t>
  </si>
  <si>
    <t>min armor (mm)</t>
  </si>
  <si>
    <t>max armor (mm)</t>
  </si>
  <si>
    <t>gun dia</t>
  </si>
  <si>
    <t>gun amount</t>
  </si>
  <si>
    <t>speed (km/h)</t>
  </si>
  <si>
    <t>op. Range (km)</t>
  </si>
  <si>
    <t>range calculator</t>
  </si>
  <si>
    <t>range</t>
  </si>
  <si>
    <t>cost</t>
  </si>
  <si>
    <t>hp calc</t>
  </si>
  <si>
    <t>hp</t>
  </si>
  <si>
    <t>armor calc</t>
  </si>
  <si>
    <t>armor</t>
  </si>
  <si>
    <t>armor exp</t>
  </si>
  <si>
    <t>speed calc</t>
  </si>
  <si>
    <t>speed</t>
  </si>
  <si>
    <t>power calc</t>
  </si>
  <si>
    <t>power</t>
  </si>
  <si>
    <t>bonus</t>
  </si>
  <si>
    <t>Tanks</t>
  </si>
  <si>
    <t>GER</t>
  </si>
  <si>
    <t>panzer I</t>
  </si>
  <si>
    <t>5*2</t>
  </si>
  <si>
    <t>2action, bonus on infantry</t>
  </si>
  <si>
    <t>JP</t>
  </si>
  <si>
    <t>Ha-Go</t>
  </si>
  <si>
    <t>?</t>
  </si>
  <si>
    <t>panzer II</t>
  </si>
  <si>
    <t>6*2</t>
  </si>
  <si>
    <t>RU</t>
  </si>
  <si>
    <t>T-26</t>
  </si>
  <si>
    <t>???</t>
  </si>
  <si>
    <t>BT-7</t>
  </si>
  <si>
    <t>GB</t>
  </si>
  <si>
    <t>Cruiser mkii (a10)</t>
  </si>
  <si>
    <t>US</t>
  </si>
  <si>
    <t>M3 Stuart</t>
  </si>
  <si>
    <t>M5 Stuart</t>
  </si>
  <si>
    <t>M2A1 Medium Tank</t>
  </si>
  <si>
    <t>2 action with 7-7- power
+100% bonus on infantry (double machineguns)</t>
  </si>
  <si>
    <t>Cromwell mk IV</t>
  </si>
  <si>
    <t>panzer III (ausf j+)</t>
  </si>
  <si>
    <t>Panzer IV ausf D</t>
  </si>
  <si>
    <t>Panzer IV ausf J</t>
  </si>
  <si>
    <t>T-34</t>
  </si>
  <si>
    <t>sherman 2000</t>
  </si>
  <si>
    <t>Churchill mk4</t>
  </si>
  <si>
    <t>panther ausf-D</t>
  </si>
  <si>
    <t>M26 Pershing</t>
  </si>
  <si>
    <t>KV-1</t>
  </si>
  <si>
    <t>Tiger I</t>
  </si>
  <si>
    <t>Tiger II (king-tiger)</t>
  </si>
  <si>
    <t>Ratte</t>
  </si>
  <si>
    <t>Special units</t>
  </si>
  <si>
    <t>M3a1 Satan</t>
  </si>
  <si>
    <t>Goliath Tracked Mine</t>
  </si>
  <si>
    <t>Anti Tank Tanks</t>
  </si>
  <si>
    <t>*red values are just assumptions - i have not found any documentary</t>
  </si>
  <si>
    <t>Su-76 SUCHKA</t>
  </si>
  <si>
    <t>4xbonus on tanks</t>
  </si>
  <si>
    <t>marder II</t>
  </si>
  <si>
    <t>Ho-Ni Type 1</t>
  </si>
  <si>
    <t>Hellcat</t>
  </si>
  <si>
    <t>StuG III</t>
  </si>
  <si>
    <t>AA</t>
  </si>
  <si>
    <t>bofors40 L60 7000</t>
  </si>
  <si>
    <t>+1000% on air units</t>
  </si>
  <si>
    <t>bofors40 L70 12000</t>
  </si>
  <si>
    <t>+1200% on air units</t>
  </si>
  <si>
    <t>76 mm air defense gun M1938</t>
  </si>
  <si>
    <t>85 mm air defense gun M1939</t>
  </si>
  <si>
    <t>flak 88 air: 8000</t>
  </si>
  <si>
    <t>M16 AA</t>
  </si>
  <si>
    <t>2 actions +160% on air units</t>
  </si>
  <si>
    <t>Flakpanzer IV Wirbelwind</t>
  </si>
  <si>
    <t>RUS</t>
  </si>
  <si>
    <t>72-K GAZ–MM</t>
  </si>
  <si>
    <t>anti tank guns</t>
  </si>
  <si>
    <t>88 ground: 15000</t>
  </si>
  <si>
    <t>+300% vehicles and tank killers
+400% bonus on tanks</t>
  </si>
  <si>
    <t>3.7 cm Pak 36</t>
  </si>
  <si>
    <t>5 cm Pak 38 (L/60)</t>
  </si>
  <si>
    <t>+100% noncombat units
+300% light tanks
+250% medium &amp;tank killer
+10% heavy tanks</t>
  </si>
  <si>
    <t>1938 76mm AT</t>
  </si>
  <si>
    <t>+400% bonus on tanks</t>
  </si>
  <si>
    <t>45 mm anti-tank gun M1937 (53-K)</t>
  </si>
  <si>
    <t>57 mm anti-tank gun M1943 (ZiS-2)</t>
  </si>
  <si>
    <t>cannons</t>
  </si>
  <si>
    <t>M12 GMC (155 mm)</t>
  </si>
  <si>
    <t>*now russians also have spg M12 that was US!! - why?</t>
  </si>
  <si>
    <t>Howitzer on tank or other chassis</t>
  </si>
  <si>
    <t xml:space="preserve">KV2 </t>
  </si>
  <si>
    <t>+100% buildings
+100% infantry
+600% Ships_Carrier
+600% battleships                                                                                +100% light tanks                                                                                 +50% medium tanks</t>
  </si>
  <si>
    <t>Hummel (howitzer)</t>
  </si>
  <si>
    <t>sturmtiger Sturmmörserwagen 606/4 mit 38 cm RW 61</t>
  </si>
  <si>
    <t xml:space="preserve">+100% buildings
+600% Ships_Carrier
+600% battleships                              
accuracy penalty 10% on non bonused units                                                  </t>
  </si>
  <si>
    <t>T19 Howitzer Motor Carriage</t>
  </si>
  <si>
    <t>+100% buildings
+100% infantry
+400% Ships_Carrier
+400% battleships                                                                             +100% light tanks                                                                                 +20% medium tanks</t>
  </si>
  <si>
    <t>M7 Priest (howitzer, tank chassis)</t>
  </si>
  <si>
    <t>M8 Scott(howitzer, tank chassis)</t>
  </si>
  <si>
    <t xml:space="preserve">+100% buildings
+80% infantry
+300% Ships_Carrier
+300% battleships                                                                             +100% light tanks                                                                                </t>
  </si>
  <si>
    <t>Howitzer  guns</t>
  </si>
  <si>
    <t>M101A1 105 mm Howitzer</t>
  </si>
  <si>
    <t xml:space="preserve">+100% buildings
+100% infantry
+400% Ships_Carrier
+400% battleships                                                                              +100% light tanks                                                                                 +20% medium tanks      </t>
  </si>
  <si>
    <t>155howtzer: 23 000</t>
  </si>
  <si>
    <t>203 mm howitzer M1931 (B-4)</t>
  </si>
  <si>
    <t>+150% buildings
+150% infantry
+800% Ships_Carrier
+800% battleships                                                                                +150% light tanks                                                                                 +80% medium tanks</t>
  </si>
  <si>
    <t>152 mm howitzer-gun M1937 (ML-20)</t>
  </si>
  <si>
    <t>122 mm howitzer M1938 (M-30)</t>
  </si>
  <si>
    <t>+100% buildings
+100% infantry
+600% Ships_Carrier
+600% battleships</t>
  </si>
  <si>
    <t>10.5 cm leFH 18</t>
  </si>
  <si>
    <t>M1 155 mm Long Tom</t>
  </si>
  <si>
    <t>SCUD typeB ebrus r127</t>
  </si>
  <si>
    <t>Others</t>
  </si>
  <si>
    <t>katyusha</t>
  </si>
  <si>
    <t>Zis6 Armor</t>
  </si>
  <si>
    <t>Ger</t>
  </si>
  <si>
    <t>at rifle 100-400</t>
  </si>
  <si>
    <t>15 kg</t>
  </si>
  <si>
    <t>17 kg</t>
  </si>
  <si>
    <t>ZIS-6= Soviet Transport Truck</t>
  </si>
  <si>
    <t>PzIII and II can get double action</t>
  </si>
  <si>
    <t>name</t>
  </si>
  <si>
    <t>armament (text for help defining bonuses)</t>
  </si>
  <si>
    <t>gun size mm (biggest)</t>
  </si>
  <si>
    <t>longest shoot range (m)</t>
  </si>
  <si>
    <t>weight</t>
  </si>
  <si>
    <t>armor mm</t>
  </si>
  <si>
    <t>range calc</t>
  </si>
  <si>
    <t>nr. Of attacks</t>
  </si>
  <si>
    <t>lexington aircraft. Carrier</t>
  </si>
  <si>
    <t xml:space="preserve">    4 × twin guns (203mm)
    12 × single anti-aircraft guns (127mm)</t>
  </si>
  <si>
    <t xml:space="preserve">  ships+300%</t>
  </si>
  <si>
    <t>fletcher destroyer</t>
  </si>
  <si>
    <t xml:space="preserve">    5 × single 5 127mm,
    6–10 × 40 mm Bofors AA guns 
    7–12 × 20 mm Oerlikon autocannons,
    10 × 21 inch (533 mm) torpedo tubes (2 × 5; Mark 15 torpedoes) </t>
  </si>
  <si>
    <t>subs +100% ships+200% battl/carrier +400%</t>
  </si>
  <si>
    <t>sumner destroyer</t>
  </si>
  <si>
    <t>subs +300% ships+200% battl/carrier +400%</t>
  </si>
  <si>
    <t xml:space="preserve">battl: wyoming </t>
  </si>
  <si>
    <t xml:space="preserve">    12 × 12 in (305 mm)/50 caliber Mark 7 guns
    21 × 5 in (127 mm)/51 cal guns
    4 × 3-pounder 47 mm (1.85 in)/40 cal saluting guns
    2 × 21 in (533 mm) torpedo tubes (submerged)</t>
  </si>
  <si>
    <t xml:space="preserve">  ships+600% battl/carrier +800%</t>
  </si>
  <si>
    <t xml:space="preserve">cruiser northhampton </t>
  </si>
  <si>
    <t xml:space="preserve">    9 × 8 in/55 caliber guns (3×triple turrets)
    8 × 5 in/25 caliber guns[1]
    2 × 3-pounder 47 mm (1.9 in) saluting guns
    24 × 40 mm Bofors guns (4×quadruple turrets)[2]
    28 × 20 mm Oerlikon cannons[3]
    6 × 21-inch torpedo tubes</t>
  </si>
  <si>
    <t xml:space="preserve">  ships+300% battl/carrier +500%</t>
  </si>
  <si>
    <t>Graf Zeppelin-class aircraft carrier</t>
  </si>
  <si>
    <t xml:space="preserve">    16 × 15 cm SK C/28 guns
    12 × 10.5 cm SK C/33 guns
    22 × 3.7 cm SK C/30 guns
    28 × 2 cm FlaK guns</t>
  </si>
  <si>
    <t>battl. Bismark</t>
  </si>
  <si>
    <t xml:space="preserve">    8 × 38 cm (15 in) SK C/34 (4 × 2)
    12 × 15 cm (5.9 in) SK C/28 (6 × 2)
    16 × 10.5 cm (4.1 in) SK C/33 (8 × 2)
    16 × 3.7 cm (1.5 in) SK C/30 (8 × 2)
    12 × 2 cm (0.79 in) FlaK 30 (12 × 1)</t>
  </si>
  <si>
    <t>cruiser Deutschland</t>
  </si>
  <si>
    <t xml:space="preserve">    6 × 28 cm (11 in) in triple turrets
    8 × 15 cm (5.9 in) in single turrets
    8 × 53.3 cm (21.0 in) torpedo tubes</t>
  </si>
  <si>
    <t>Type 1934A-class destroyer</t>
  </si>
  <si>
    <t xml:space="preserve">    5 × single 12.7 cm (5 in) guns
    2 × twin 3.7 cm (1.5 in) SK C/30 guns
    6 × single 2 cm (0.79 in) C/30 guns
    2 × quadruple 53.3 cm (21 in) torpedo tubes  
</t>
  </si>
  <si>
    <t>Elbing-class torpedo boat</t>
  </si>
  <si>
    <t>4 × 10.5 cm (4.1 in) SK C/32 guns
4 × 2 cm (0.79 in) C/30 anti-aircraft guns
9 × 3.7 cm (1.5 in) SK C/30 anti-aircraft cannons
6 × 533 mm (21.0 in) torpedo tubes</t>
  </si>
  <si>
    <t>Soviets had no aircraft carriers.</t>
  </si>
  <si>
    <t>Gangut-class battleship</t>
  </si>
  <si>
    <t xml:space="preserve">
    4 × 3 – 12-inch (305 mm)/52 guns
    16 × 1 – 4.7-inch (120 mm) guns
    1 × 1 – 3-inch (76 mm) Lender AA gun
    4 × 1 – 17.7-inch (450 mm) submerged torpedo tubes
</t>
  </si>
  <si>
    <t>Kirov-class cruiser</t>
  </si>
  <si>
    <t>3 × 3 - 180 mm (7.1 in) B-1-P guns
6 × 1 - 100 mm (3.9 in) B-34 dual-purpose guns
6 × 1 - 45-mm (1.8 in) 21-K AA gun
4 × 1 - 12.7 mm (0.50 in) AA machine guns
2 × 3 - 533mm (21.0 in) torpedo tubes</t>
  </si>
  <si>
    <t>Soobrazitelnyy-class destroyer</t>
  </si>
  <si>
    <t>4 × 1 – 130 mm (5.1 in) B-13 guns
2 × 1 – 76.2 mm (3.00 in) 34-K AA guns
3 × 1 – 45 mm (1.8 in) 21-K AA guns
4 × 1 – 12.7 mm (0.50 in) DK or DShK machine guns
3 × 2 – 533 mm (21.0 in) torpedo tubes</t>
  </si>
  <si>
    <t>Gnevny-class_destroyer</t>
  </si>
  <si>
    <t>4 × 1 – 130 mm (5.1 in) B-13 guns
2 × 1 – 76.2 mm (3.00 in) 34-K AA guns
2 × 1 – 45 mm (1.8 in) 21-K AA guns
2 × 1 – 12.7 mm (0.50 in) DK or DShK machine guns
3 × 2 – 533 mm (21.0 in) torpedo tubes</t>
  </si>
  <si>
    <t>submarines</t>
  </si>
  <si>
    <t>gato submarine</t>
  </si>
  <si>
    <t>10 × 21-inch (533 mm) torpedo tubes
1 × 3-inch (76 mm) / 50 caliber deck gun[4]
Bofors 40 mm and Oerlikon 20 mm cannon</t>
  </si>
  <si>
    <t>4/2</t>
  </si>
  <si>
    <t>ships+200% carrier+battl +900%</t>
  </si>
  <si>
    <t>type VII uboats</t>
  </si>
  <si>
    <t xml:space="preserve">    5 × 53.3 cm (21 in) torpedo tubes (4 bow, 1 stern)[1]
    14 × torpedoes or 26 TMA or 39 TMB mines
    1 × 8.8 cm SK C/35 naval gun[5] with 220 rounds
    Various anti aircraft weaponry</t>
  </si>
  <si>
    <t>3/2</t>
  </si>
  <si>
    <t>Shchuka-class submarine</t>
  </si>
  <si>
    <t xml:space="preserve">    4 × bow torpedo tubes
    2 × stern torpedo tubes
    (10 torpedoes)
    2 × 45 mm (1.8 in) semi-automatic guns</t>
  </si>
  <si>
    <t>uboat torpedo</t>
  </si>
  <si>
    <t>(and so on... Ships already in game)</t>
  </si>
  <si>
    <t xml:space="preserve"> </t>
  </si>
  <si>
    <t>http://www.militaryfactory.com/armor/self-propelled-guns.asp</t>
  </si>
  <si>
    <t>Nation</t>
  </si>
  <si>
    <t>type</t>
  </si>
  <si>
    <t>empty 
weight (kg)</t>
  </si>
  <si>
    <t>max flight speed (km/h)</t>
  </si>
  <si>
    <t>flight range (km) - combat radius</t>
  </si>
  <si>
    <t>gun caliber (mm)</t>
  </si>
  <si>
    <t>gun count</t>
  </si>
  <si>
    <t>bomb weight (kg)</t>
  </si>
  <si>
    <t>armor/hp</t>
  </si>
  <si>
    <t>attack</t>
  </si>
  <si>
    <t>hpcalc</t>
  </si>
  <si>
    <t>armorcalc</t>
  </si>
  <si>
    <t>powercalc</t>
  </si>
  <si>
    <t>bombing power</t>
  </si>
  <si>
    <t>bonus to set vs. Buildings</t>
  </si>
  <si>
    <t>speedcalc</t>
  </si>
  <si>
    <t>Wildcat</t>
  </si>
  <si>
    <t>High Armor, High Hp</t>
  </si>
  <si>
    <t>Medium Attack</t>
  </si>
  <si>
    <t>planes +100%</t>
  </si>
  <si>
    <t>Yakolev Yak-1</t>
  </si>
  <si>
    <t>Low HP more than bombers, High Armor more than MeBF</t>
  </si>
  <si>
    <t>High Attack</t>
  </si>
  <si>
    <t>air +100%</t>
  </si>
  <si>
    <t>Messerschmitt BF109</t>
  </si>
  <si>
    <t>High HP more than wildcat, Medium Armor more than corsair</t>
  </si>
  <si>
    <t>Spitfire</t>
  </si>
  <si>
    <t>figterbombers</t>
  </si>
  <si>
    <t>Corsair</t>
  </si>
  <si>
    <t>High HP less than Wildcat, Medium Armor</t>
  </si>
  <si>
    <t>Medium Attack less than wildcat</t>
  </si>
  <si>
    <t>buldings+300 others +100% ships +200% carrier +800%</t>
  </si>
  <si>
    <t>Focke-Wulf Fw 190</t>
  </si>
  <si>
    <t>Small Sight, High Armor, Medium HP</t>
  </si>
  <si>
    <t>Medium Attack more than wildcat</t>
  </si>
  <si>
    <t>IL-2</t>
  </si>
  <si>
    <t>High Armor less than Focke-Wulf, Medium HP more than Focke-wulf</t>
  </si>
  <si>
    <t>Junker Ju87</t>
  </si>
  <si>
    <t>bombers</t>
  </si>
  <si>
    <t>Tupolev Tu-2</t>
  </si>
  <si>
    <t>Medium HP more than Focke-wulf, Low Armor</t>
  </si>
  <si>
    <t>Medium Attack more than Junker</t>
  </si>
  <si>
    <t>tanks +600, buldings+1000% ships +1500% carrier +3000%</t>
  </si>
  <si>
    <t xml:space="preserve">B17 Flying Fortress </t>
  </si>
  <si>
    <t>Low Armor, Low Hp</t>
  </si>
  <si>
    <t>Junker Ju88</t>
  </si>
  <si>
    <t>Medium Armor less than corsair, Medium HP less than Focke-wulf</t>
  </si>
  <si>
    <t>Cargo Planes</t>
  </si>
  <si>
    <t>Douglas C47 Skytrain</t>
  </si>
  <si>
    <t>Low Armor, Medium HP</t>
  </si>
  <si>
    <t>No Attack, No guns</t>
  </si>
  <si>
    <t>No bonuses, acts as carrier, spawns paratroopers with 5 turn cooldown</t>
  </si>
  <si>
    <t>Divebombers</t>
  </si>
  <si>
    <t>P47 Thunderbolt</t>
  </si>
  <si>
    <t>High Attack, Multiple Guns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</si>
</sst>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"/>
    <numFmt numFmtId="165" formatCode="[$-409]d\-mmm"/>
  </numFmts>
  <fonts count="11">
    <font>
      <sz val="11.0"/>
      <color rgb="FF000000"/>
      <name val="Calibri"/>
    </font>
    <font>
      <b/>
      <sz val="11.0"/>
      <color rgb="FF000000"/>
      <name val="Calibri"/>
    </font>
    <font>
      <sz val="11.0"/>
      <color rgb="FFFF0000"/>
      <name val="Calibri"/>
    </font>
    <font>
      <sz val="8.0"/>
      <color rgb="FF000000"/>
      <name val="Calibri"/>
    </font>
    <font>
      <sz val="11.0"/>
      <color rgb="FF3F3F76"/>
      <name val="Calibri"/>
    </font>
    <font>
      <sz val="10.0"/>
      <color rgb="FF222222"/>
      <name val="Arial"/>
    </font>
    <font>
      <u/>
      <sz val="11.0"/>
      <color rgb="FF0000FF"/>
      <name val="Calibri"/>
    </font>
    <font>
      <sz val="10.0"/>
      <color rgb="FF333333"/>
      <name val="Trebuchet MS"/>
    </font>
    <font>
      <sz val="11.0"/>
      <color rgb="FFFFFFFF"/>
      <name val="Calibri"/>
    </font>
    <font>
      <sz val="10.0"/>
      <color rgb="FF000000"/>
      <name val="Trebuchet MS"/>
    </font>
    <font>
      <color rgb="FF000000"/>
      <name val="Calibri"/>
    </font>
  </fonts>
  <fills count="21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DCE6F2"/>
        <bgColor rgb="FFDCE6F2"/>
      </patternFill>
    </fill>
    <fill>
      <patternFill patternType="solid">
        <fgColor rgb="FFA8D08F"/>
        <bgColor rgb="FFA8D08F"/>
      </patternFill>
    </fill>
    <fill>
      <patternFill patternType="solid">
        <fgColor rgb="FFF8CBAC"/>
        <bgColor rgb="FFF8CBA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CC99"/>
        <bgColor rgb="FFFFCC99"/>
      </patternFill>
    </fill>
    <fill>
      <patternFill patternType="solid">
        <fgColor rgb="FFC6E0B3"/>
        <bgColor rgb="FFC6E0B3"/>
      </patternFill>
    </fill>
    <fill>
      <patternFill patternType="solid">
        <fgColor rgb="FF70AD47"/>
        <bgColor rgb="FF70AD47"/>
      </patternFill>
    </fill>
    <fill>
      <patternFill patternType="solid">
        <fgColor rgb="FFCCC1DA"/>
        <bgColor rgb="FFCCC1DA"/>
      </patternFill>
    </fill>
    <fill>
      <patternFill patternType="solid">
        <fgColor rgb="FF2F5597"/>
        <bgColor rgb="FF2F5597"/>
      </patternFill>
    </fill>
    <fill>
      <patternFill patternType="solid">
        <fgColor rgb="FFD8E5F4"/>
        <bgColor rgb="FFD8E5F4"/>
      </patternFill>
    </fill>
    <fill>
      <patternFill patternType="solid">
        <fgColor rgb="FF316098"/>
        <bgColor rgb="FF316098"/>
      </patternFill>
    </fill>
    <fill>
      <patternFill patternType="solid">
        <fgColor rgb="FFFECE99"/>
        <bgColor rgb="FFFECE99"/>
      </patternFill>
    </fill>
    <fill>
      <patternFill patternType="solid">
        <fgColor rgb="FF0B5394"/>
        <bgColor rgb="FF0B5394"/>
      </patternFill>
    </fill>
    <fill>
      <patternFill patternType="solid">
        <fgColor rgb="FF6AA84F"/>
        <bgColor rgb="FF6AA84F"/>
      </patternFill>
    </fill>
    <fill>
      <patternFill patternType="solid">
        <fgColor rgb="FFCFE2F3"/>
        <bgColor rgb="FFCFE2F3"/>
      </patternFill>
    </fill>
  </fills>
  <borders count="1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000000"/>
      </left>
      <right style="thin">
        <color rgb="FF000000"/>
      </right>
      <top style="thin">
        <color rgb="FFB2B2B2"/>
      </top>
      <bottom style="thin">
        <color rgb="FFB2B2B2"/>
      </bottom>
    </border>
    <border>
      <left/>
      <right/>
      <top/>
      <bottom/>
    </border>
    <border>
      <left/>
      <right/>
      <top style="thin">
        <color rgb="FFB2B2B2"/>
      </top>
      <bottom style="thin">
        <color rgb="FFB2B2B2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B2B2B2"/>
      </left>
      <right style="thin">
        <color rgb="FFB2B2B2"/>
      </right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/>
      <right/>
      <top style="thin">
        <color rgb="FF000000"/>
      </top>
      <bottom/>
    </border>
    <border>
      <left/>
      <right/>
      <top style="thin">
        <color rgb="FFB2B2B2"/>
      </top>
      <bottom/>
    </border>
    <border>
      <left/>
      <right/>
      <top style="thin">
        <color rgb="FF7F7F7F"/>
      </top>
      <bottom/>
    </border>
    <border>
      <left style="thin">
        <color rgb="FFB2B2B2"/>
      </left>
      <right/>
      <top style="thin">
        <color rgb="FFB2B2B2"/>
      </top>
      <bottom style="thin">
        <color rgb="FFB2B2B2"/>
      </bottom>
    </border>
    <border>
      <left style="thin">
        <color rgb="FF7F7F7F"/>
      </left>
      <right/>
      <top style="thin">
        <color rgb="FF7F7F7F"/>
      </top>
      <bottom style="thin">
        <color rgb="FF7F7F7F"/>
      </bottom>
    </border>
  </borders>
  <cellStyleXfs count="1">
    <xf borderId="0" fillId="0" fontId="0" numFmtId="0" applyAlignment="1" applyFont="1"/>
  </cellStyleXfs>
  <cellXfs count="11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2" fontId="1" numFmtId="0" xfId="0" applyAlignment="1" applyBorder="1" applyFont="1">
      <alignment vertical="bottom"/>
    </xf>
    <xf borderId="1" fillId="2" fontId="1" numFmtId="0" xfId="0" applyAlignment="1" applyBorder="1" applyFont="1">
      <alignment horizontal="center" shrinkToFit="0" vertical="center" wrapText="1"/>
    </xf>
    <xf borderId="1" fillId="3" fontId="0" numFmtId="0" xfId="0" applyAlignment="1" applyBorder="1" applyFill="1" applyFont="1">
      <alignment horizontal="center" vertical="center"/>
    </xf>
    <xf borderId="1" fillId="4" fontId="0" numFmtId="0" xfId="0" applyAlignment="1" applyBorder="1" applyFill="1" applyFont="1">
      <alignment shrinkToFit="0" vertical="center" wrapText="1"/>
    </xf>
    <xf borderId="2" fillId="3" fontId="0" numFmtId="0" xfId="0" applyAlignment="1" applyBorder="1" applyFont="1">
      <alignment horizontal="center" vertical="center"/>
    </xf>
    <xf borderId="1" fillId="5" fontId="0" numFmtId="0" xfId="0" applyAlignment="1" applyBorder="1" applyFill="1" applyFont="1">
      <alignment horizontal="center" vertical="bottom"/>
    </xf>
    <xf borderId="3" fillId="6" fontId="0" numFmtId="0" xfId="0" applyAlignment="1" applyBorder="1" applyFill="1" applyFont="1">
      <alignment horizontal="center" vertical="center"/>
    </xf>
    <xf borderId="4" fillId="6" fontId="0" numFmtId="0" xfId="0" applyAlignment="1" applyBorder="1" applyFont="1">
      <alignment horizontal="center" vertical="center"/>
    </xf>
    <xf borderId="1" fillId="5" fontId="0" numFmtId="1" xfId="0" applyAlignment="1" applyBorder="1" applyFont="1" applyNumberFormat="1">
      <alignment horizontal="center" vertical="bottom"/>
    </xf>
    <xf borderId="5" fillId="6" fontId="0" numFmtId="0" xfId="0" applyAlignment="1" applyBorder="1" applyFont="1">
      <alignment horizontal="center" vertical="center"/>
    </xf>
    <xf borderId="1" fillId="5" fontId="0" numFmtId="164" xfId="0" applyAlignment="1" applyBorder="1" applyFont="1" applyNumberFormat="1">
      <alignment horizontal="center" vertical="bottom"/>
    </xf>
    <xf borderId="4" fillId="6" fontId="0" numFmtId="0" xfId="0" applyAlignment="1" applyBorder="1" applyFont="1">
      <alignment horizontal="left" shrinkToFit="0" vertical="center" wrapText="1"/>
    </xf>
    <xf borderId="1" fillId="3" fontId="2" numFmtId="0" xfId="0" applyAlignment="1" applyBorder="1" applyFont="1">
      <alignment horizontal="center" vertical="center"/>
    </xf>
    <xf borderId="2" fillId="3" fontId="2" numFmtId="0" xfId="0" applyAlignment="1" applyBorder="1" applyFont="1">
      <alignment horizontal="center" vertical="center"/>
    </xf>
    <xf borderId="1" fillId="7" fontId="0" numFmtId="0" xfId="0" applyAlignment="1" applyBorder="1" applyFill="1" applyFont="1">
      <alignment horizontal="center" vertical="center"/>
    </xf>
    <xf borderId="2" fillId="7" fontId="0" numFmtId="0" xfId="0" applyAlignment="1" applyBorder="1" applyFont="1">
      <alignment horizontal="center" vertical="center"/>
    </xf>
    <xf borderId="4" fillId="7" fontId="0" numFmtId="0" xfId="0" applyAlignment="1" applyBorder="1" applyFont="1">
      <alignment horizontal="left" shrinkToFit="0" vertical="center" wrapText="1"/>
    </xf>
    <xf borderId="1" fillId="4" fontId="0" numFmtId="0" xfId="0" applyAlignment="1" applyBorder="1" applyFont="1">
      <alignment vertical="bottom"/>
    </xf>
    <xf borderId="6" fillId="3" fontId="0" numFmtId="0" xfId="0" applyAlignment="1" applyBorder="1" applyFont="1">
      <alignment horizontal="left" vertical="center"/>
    </xf>
    <xf borderId="0" fillId="0" fontId="0" numFmtId="0" xfId="0" applyAlignment="1" applyFont="1">
      <alignment vertical="bottom"/>
    </xf>
    <xf borderId="0" fillId="0" fontId="2" numFmtId="0" xfId="0" applyAlignment="1" applyFont="1">
      <alignment vertical="bottom"/>
    </xf>
    <xf borderId="6" fillId="3" fontId="0" numFmtId="0" xfId="0" applyAlignment="1" applyBorder="1" applyFont="1">
      <alignment horizontal="center" vertical="center"/>
    </xf>
    <xf borderId="6" fillId="4" fontId="0" numFmtId="0" xfId="0" applyAlignment="1" applyBorder="1" applyFont="1">
      <alignment vertical="bottom"/>
    </xf>
    <xf borderId="7" fillId="6" fontId="0" numFmtId="0" xfId="0" applyAlignment="1" applyBorder="1" applyFont="1">
      <alignment horizontal="center" vertical="center"/>
    </xf>
    <xf borderId="1" fillId="0" fontId="0" numFmtId="0" xfId="0" applyAlignment="1" applyBorder="1" applyFont="1">
      <alignment vertical="bottom"/>
    </xf>
    <xf quotePrefix="1" borderId="4" fillId="6" fontId="0" numFmtId="0" xfId="0" applyAlignment="1" applyBorder="1" applyFont="1">
      <alignment horizontal="left" shrinkToFit="0" vertical="center" wrapText="1"/>
    </xf>
    <xf borderId="1" fillId="3" fontId="0" numFmtId="0" xfId="0" applyAlignment="1" applyBorder="1" applyFont="1">
      <alignment shrinkToFit="0" vertical="center" wrapText="1"/>
    </xf>
    <xf borderId="4" fillId="6" fontId="0" numFmtId="0" xfId="0" applyAlignment="1" applyBorder="1" applyFont="1">
      <alignment horizontal="center" shrinkToFit="0" vertical="center" wrapText="1"/>
    </xf>
    <xf borderId="8" fillId="3" fontId="2" numFmtId="0" xfId="0" applyAlignment="1" applyBorder="1" applyFont="1">
      <alignment vertical="center"/>
    </xf>
    <xf borderId="1" fillId="5" fontId="0" numFmtId="164" xfId="0" applyAlignment="1" applyBorder="1" applyFont="1" applyNumberFormat="1">
      <alignment horizontal="center" vertical="center"/>
    </xf>
    <xf borderId="1" fillId="5" fontId="0" numFmtId="1" xfId="0" applyAlignment="1" applyBorder="1" applyFont="1" applyNumberFormat="1">
      <alignment horizontal="center" vertical="center"/>
    </xf>
    <xf borderId="1" fillId="5" fontId="0" numFmtId="0" xfId="0" applyAlignment="1" applyBorder="1" applyFont="1">
      <alignment horizontal="center" vertical="center"/>
    </xf>
    <xf borderId="0" fillId="0" fontId="0" numFmtId="0" xfId="0" applyAlignment="1" applyFont="1">
      <alignment vertical="center"/>
    </xf>
    <xf quotePrefix="1" borderId="4" fillId="8" fontId="0" numFmtId="0" xfId="0" applyAlignment="1" applyBorder="1" applyFill="1" applyFont="1">
      <alignment shrinkToFit="0" vertical="bottom" wrapText="1"/>
    </xf>
    <xf borderId="9" fillId="6" fontId="0" numFmtId="0" xfId="0" applyAlignment="1" applyBorder="1" applyFont="1">
      <alignment horizontal="center" vertical="center"/>
    </xf>
    <xf borderId="1" fillId="2" fontId="1" numFmtId="0" xfId="0" applyAlignment="1" applyBorder="1" applyFont="1">
      <alignment horizontal="center" shrinkToFit="0" vertical="bottom" wrapText="1"/>
    </xf>
    <xf borderId="1" fillId="2" fontId="1" numFmtId="0" xfId="0" applyAlignment="1" applyBorder="1" applyFont="1">
      <alignment horizontal="center" vertical="bottom"/>
    </xf>
    <xf borderId="1" fillId="2" fontId="1" numFmtId="0" xfId="0" applyAlignment="1" applyBorder="1" applyFont="1">
      <alignment horizontal="left" vertical="center"/>
    </xf>
    <xf borderId="1" fillId="9" fontId="0" numFmtId="0" xfId="0" applyAlignment="1" applyBorder="1" applyFill="1" applyFont="1">
      <alignment horizontal="center" vertical="center"/>
    </xf>
    <xf borderId="1" fillId="9" fontId="0" numFmtId="0" xfId="0" applyAlignment="1" applyBorder="1" applyFont="1">
      <alignment shrinkToFit="0" vertical="center" wrapText="1"/>
    </xf>
    <xf borderId="1" fillId="9" fontId="3" numFmtId="0" xfId="0" applyAlignment="1" applyBorder="1" applyFont="1">
      <alignment shrinkToFit="0" vertical="center" wrapText="1"/>
    </xf>
    <xf borderId="10" fillId="10" fontId="4" numFmtId="164" xfId="0" applyAlignment="1" applyBorder="1" applyFill="1" applyFont="1" applyNumberFormat="1">
      <alignment horizontal="center" vertical="center"/>
    </xf>
    <xf borderId="4" fillId="11" fontId="0" numFmtId="0" xfId="0" applyAlignment="1" applyBorder="1" applyFill="1" applyFont="1">
      <alignment horizontal="center" vertical="center"/>
    </xf>
    <xf borderId="10" fillId="11" fontId="4" numFmtId="1" xfId="0" applyAlignment="1" applyBorder="1" applyFont="1" applyNumberFormat="1">
      <alignment horizontal="center" vertical="center"/>
    </xf>
    <xf borderId="10" fillId="10" fontId="4" numFmtId="0" xfId="0" applyAlignment="1" applyBorder="1" applyFont="1">
      <alignment horizontal="center" vertical="center"/>
    </xf>
    <xf borderId="4" fillId="11" fontId="0" numFmtId="0" xfId="0" applyAlignment="1" applyBorder="1" applyFont="1">
      <alignment horizontal="center" shrinkToFit="0" vertical="center" wrapText="1"/>
    </xf>
    <xf borderId="1" fillId="3" fontId="3" numFmtId="0" xfId="0" applyAlignment="1" applyBorder="1" applyFont="1">
      <alignment shrinkToFit="0" vertical="center" wrapText="1"/>
    </xf>
    <xf borderId="1" fillId="12" fontId="0" numFmtId="0" xfId="0" applyAlignment="1" applyBorder="1" applyFill="1" applyFont="1">
      <alignment horizontal="center" vertical="center"/>
    </xf>
    <xf borderId="1" fillId="12" fontId="0" numFmtId="0" xfId="0" applyAlignment="1" applyBorder="1" applyFont="1">
      <alignment shrinkToFit="0" vertical="center" wrapText="1"/>
    </xf>
    <xf borderId="10" fillId="10" fontId="4" numFmtId="1" xfId="0" applyAlignment="1" applyBorder="1" applyFont="1" applyNumberFormat="1">
      <alignment horizontal="center" vertical="center"/>
    </xf>
    <xf borderId="4" fillId="6" fontId="0" numFmtId="165" xfId="0" applyAlignment="1" applyBorder="1" applyFont="1" applyNumberFormat="1">
      <alignment horizontal="center" vertical="center"/>
    </xf>
    <xf quotePrefix="1" borderId="4" fillId="6" fontId="0" numFmtId="165" xfId="0" applyAlignment="1" applyBorder="1" applyFont="1" applyNumberFormat="1">
      <alignment horizontal="center" vertical="center"/>
    </xf>
    <xf borderId="1" fillId="0" fontId="0" numFmtId="0" xfId="0" applyAlignment="1" applyBorder="1" applyFont="1">
      <alignment horizontal="center" vertical="center"/>
    </xf>
    <xf borderId="8" fillId="3" fontId="2" numFmtId="0" xfId="0" applyAlignment="1" applyBorder="1" applyFont="1">
      <alignment shrinkToFit="0" vertical="center" wrapText="1"/>
    </xf>
    <xf borderId="1" fillId="0" fontId="0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shrinkToFit="0" vertical="center" wrapText="1"/>
    </xf>
    <xf borderId="1" fillId="0" fontId="6" numFmtId="0" xfId="0" applyAlignment="1" applyBorder="1" applyFont="1">
      <alignment vertical="bottom"/>
    </xf>
    <xf borderId="1" fillId="13" fontId="1" numFmtId="0" xfId="0" applyAlignment="1" applyBorder="1" applyFill="1" applyFont="1">
      <alignment vertical="bottom"/>
    </xf>
    <xf borderId="1" fillId="13" fontId="1" numFmtId="0" xfId="0" applyAlignment="1" applyBorder="1" applyFont="1">
      <alignment shrinkToFit="0" vertical="bottom" wrapText="1"/>
    </xf>
    <xf borderId="1" fillId="13" fontId="1" numFmtId="0" xfId="0" applyAlignment="1" applyBorder="1" applyFont="1">
      <alignment horizontal="center" vertical="bottom"/>
    </xf>
    <xf borderId="1" fillId="13" fontId="1" numFmtId="0" xfId="0" applyAlignment="1" applyBorder="1" applyFont="1">
      <alignment horizontal="center" shrinkToFit="0" vertical="bottom" wrapText="1"/>
    </xf>
    <xf borderId="1" fillId="13" fontId="1" numFmtId="0" xfId="0" applyAlignment="1" applyBorder="1" applyFont="1">
      <alignment horizontal="center" vertical="center"/>
    </xf>
    <xf borderId="1" fillId="13" fontId="1" numFmtId="0" xfId="0" applyAlignment="1" applyBorder="1" applyFont="1">
      <alignment horizontal="center" shrinkToFit="0" vertical="center" wrapText="1"/>
    </xf>
    <xf borderId="1" fillId="12" fontId="0" numFmtId="0" xfId="0" applyAlignment="1" applyBorder="1" applyFont="1">
      <alignment horizontal="center" shrinkToFit="0" vertical="center" wrapText="1"/>
    </xf>
    <xf borderId="1" fillId="3" fontId="0" numFmtId="0" xfId="0" applyAlignment="1" applyBorder="1" applyFont="1">
      <alignment horizontal="center" shrinkToFit="0" vertical="center" wrapText="1"/>
    </xf>
    <xf borderId="4" fillId="6" fontId="7" numFmtId="0" xfId="0" applyAlignment="1" applyBorder="1" applyFont="1">
      <alignment horizontal="center" shrinkToFit="0" vertical="center" wrapText="1"/>
    </xf>
    <xf borderId="1" fillId="14" fontId="8" numFmtId="0" xfId="0" applyAlignment="1" applyBorder="1" applyFill="1" applyFont="1">
      <alignment horizontal="left" vertical="center"/>
    </xf>
    <xf borderId="1" fillId="14" fontId="0" numFmtId="0" xfId="0" applyAlignment="1" applyBorder="1" applyFont="1">
      <alignment horizontal="center" shrinkToFit="0" vertical="center" wrapText="1"/>
    </xf>
    <xf borderId="1" fillId="14" fontId="0" numFmtId="0" xfId="0" applyAlignment="1" applyBorder="1" applyFont="1">
      <alignment horizontal="center" vertical="center"/>
    </xf>
    <xf borderId="4" fillId="14" fontId="7" numFmtId="0" xfId="0" applyAlignment="1" applyBorder="1" applyFont="1">
      <alignment horizontal="center" shrinkToFit="0" vertical="center" wrapText="1"/>
    </xf>
    <xf borderId="4" fillId="14" fontId="0" numFmtId="0" xfId="0" applyAlignment="1" applyBorder="1" applyFont="1">
      <alignment horizontal="center" vertical="center"/>
    </xf>
    <xf borderId="6" fillId="14" fontId="0" numFmtId="0" xfId="0" applyAlignment="1" applyBorder="1" applyFont="1">
      <alignment vertical="bottom"/>
    </xf>
    <xf borderId="1" fillId="14" fontId="8" numFmtId="0" xfId="0" applyAlignment="1" applyBorder="1" applyFont="1">
      <alignment horizontal="center" shrinkToFit="0" vertical="center" wrapText="1"/>
    </xf>
    <xf borderId="10" fillId="14" fontId="4" numFmtId="0" xfId="0" applyAlignment="1" applyBorder="1" applyFont="1">
      <alignment horizontal="center" vertical="center"/>
    </xf>
    <xf borderId="4" fillId="14" fontId="0" numFmtId="0" xfId="0" applyAlignment="1" applyBorder="1" applyFont="1">
      <alignment horizontal="center" shrinkToFit="0" vertical="center" wrapText="1"/>
    </xf>
    <xf borderId="1" fillId="15" fontId="0" numFmtId="0" xfId="0" applyAlignment="1" applyBorder="1" applyFill="1" applyFont="1">
      <alignment horizontal="center" vertical="center"/>
    </xf>
    <xf borderId="11" fillId="16" fontId="8" numFmtId="0" xfId="0" applyAlignment="1" applyBorder="1" applyFill="1" applyFont="1">
      <alignment vertical="bottom"/>
    </xf>
    <xf borderId="11" fillId="16" fontId="0" numFmtId="0" xfId="0" applyAlignment="1" applyBorder="1" applyFont="1">
      <alignment vertical="bottom"/>
    </xf>
    <xf borderId="1" fillId="16" fontId="0" numFmtId="0" xfId="0" applyAlignment="1" applyBorder="1" applyFont="1">
      <alignment vertical="bottom"/>
    </xf>
    <xf borderId="6" fillId="16" fontId="0" numFmtId="0" xfId="0" applyAlignment="1" applyBorder="1" applyFont="1">
      <alignment vertical="bottom"/>
    </xf>
    <xf borderId="12" fillId="16" fontId="0" numFmtId="0" xfId="0" applyAlignment="1" applyBorder="1" applyFont="1">
      <alignment vertical="bottom"/>
    </xf>
    <xf borderId="12" fillId="16" fontId="0" numFmtId="0" xfId="0" applyAlignment="1" applyBorder="1" applyFont="1">
      <alignment horizontal="center" vertical="center"/>
    </xf>
    <xf borderId="13" fillId="16" fontId="0" numFmtId="0" xfId="0" applyAlignment="1" applyBorder="1" applyFont="1">
      <alignment horizontal="center" vertical="center"/>
    </xf>
    <xf borderId="12" fillId="16" fontId="0" numFmtId="0" xfId="0" applyAlignment="1" applyBorder="1" applyFont="1">
      <alignment horizontal="center" shrinkToFit="0" vertical="center" wrapText="1"/>
    </xf>
    <xf borderId="1" fillId="15" fontId="0" numFmtId="0" xfId="0" applyAlignment="1" applyBorder="1" applyFont="1">
      <alignment horizontal="center" shrinkToFit="0" vertical="center" wrapText="1"/>
    </xf>
    <xf borderId="3" fillId="6" fontId="7" numFmtId="0" xfId="0" applyAlignment="1" applyBorder="1" applyFont="1">
      <alignment horizontal="center" shrinkToFit="0" vertical="center" wrapText="1"/>
    </xf>
    <xf borderId="14" fillId="6" fontId="7" numFmtId="0" xfId="0" applyAlignment="1" applyBorder="1" applyFont="1">
      <alignment horizontal="center" shrinkToFit="0" vertical="center" wrapText="1"/>
    </xf>
    <xf borderId="10" fillId="17" fontId="0" numFmtId="0" xfId="0" applyAlignment="1" applyBorder="1" applyFill="1" applyFont="1">
      <alignment horizontal="center" vertical="center"/>
    </xf>
    <xf borderId="15" fillId="6" fontId="7" numFmtId="0" xfId="0" applyAlignment="1" applyBorder="1" applyFont="1">
      <alignment horizontal="center" shrinkToFit="0" vertical="center" wrapText="1"/>
    </xf>
    <xf borderId="7" fillId="6" fontId="7" numFmtId="0" xfId="0" applyAlignment="1" applyBorder="1" applyFont="1">
      <alignment horizontal="center" shrinkToFit="0" vertical="center" wrapText="1"/>
    </xf>
    <xf borderId="15" fillId="17" fontId="0" numFmtId="0" xfId="0" applyAlignment="1" applyBorder="1" applyFont="1">
      <alignment horizontal="center" vertical="center"/>
    </xf>
    <xf borderId="10" fillId="17" fontId="0" numFmtId="0" xfId="0" applyAlignment="1" applyBorder="1" applyFont="1">
      <alignment horizontal="center" readingOrder="0" vertical="center"/>
    </xf>
    <xf borderId="4" fillId="6" fontId="9" numFmtId="0" xfId="0" applyAlignment="1" applyBorder="1" applyFont="1">
      <alignment horizontal="center" shrinkToFit="0" vertical="center" wrapText="1"/>
    </xf>
    <xf borderId="0" fillId="18" fontId="8" numFmtId="0" xfId="0" applyAlignment="1" applyFill="1" applyFont="1">
      <alignment readingOrder="0" vertical="bottom"/>
    </xf>
    <xf borderId="0" fillId="18" fontId="0" numFmtId="0" xfId="0" applyAlignment="1" applyFont="1">
      <alignment vertical="bottom"/>
    </xf>
    <xf borderId="0" fillId="18" fontId="0" numFmtId="0" xfId="0" applyAlignment="1" applyFont="1">
      <alignment horizontal="center" vertical="center"/>
    </xf>
    <xf borderId="0" fillId="18" fontId="0" numFmtId="0" xfId="0" applyAlignment="1" applyFont="1">
      <alignment horizontal="center" shrinkToFit="0" vertical="center" wrapText="1"/>
    </xf>
    <xf borderId="0" fillId="19" fontId="0" numFmtId="0" xfId="0" applyAlignment="1" applyFill="1" applyFont="1">
      <alignment horizontal="center" readingOrder="0" shrinkToFit="0" vertical="center" wrapText="1"/>
    </xf>
    <xf borderId="0" fillId="20" fontId="0" numFmtId="0" xfId="0" applyAlignment="1" applyFill="1" applyFont="1">
      <alignment horizontal="center" readingOrder="0" vertical="center"/>
    </xf>
    <xf borderId="0" fillId="6" fontId="0" numFmtId="0" xfId="0" applyAlignment="1" applyFill="1" applyFont="1">
      <alignment vertical="bottom"/>
    </xf>
    <xf borderId="0" fillId="6" fontId="10" numFmtId="0" xfId="0" applyAlignment="1" applyFont="1">
      <alignment horizontal="center" readingOrder="0" shrinkToFit="0" vertical="center" wrapText="1"/>
    </xf>
    <xf borderId="0" fillId="6" fontId="0" numFmtId="0" xfId="0" applyAlignment="1" applyFont="1">
      <alignment horizontal="center" readingOrder="0" vertical="center"/>
    </xf>
    <xf borderId="0" fillId="10" fontId="0" numFmtId="0" xfId="0" applyAlignment="1" applyFill="1" applyFont="1">
      <alignment horizontal="center" vertical="center"/>
    </xf>
    <xf borderId="0" fillId="6" fontId="0" numFmtId="0" xfId="0" applyAlignment="1" applyFont="1">
      <alignment horizontal="center" vertical="center"/>
    </xf>
    <xf borderId="0" fillId="10" fontId="0" numFmtId="0" xfId="0" applyAlignment="1" applyFont="1">
      <alignment horizontal="center" shrinkToFit="0" vertical="center" wrapText="1"/>
    </xf>
    <xf borderId="0" fillId="6" fontId="0" numFmtId="0" xfId="0" applyAlignment="1" applyFont="1">
      <alignment horizontal="center" shrinkToFit="0" vertical="center" wrapText="1"/>
    </xf>
    <xf borderId="0" fillId="0" fontId="0" numFmtId="0" xfId="0" applyAlignment="1" applyFont="1">
      <alignment horizontal="center" vertical="center"/>
    </xf>
    <xf borderId="0" fillId="0" fontId="0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4" Type="http://schemas.openxmlformats.org/officeDocument/2006/relationships/worksheet" Target="worksheets/sheet1.xml"/><Relationship Id="rId1" Type="http://schemas.openxmlformats.org/officeDocument/2006/relationships/theme" Target="theme/theme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/>
        </a:ln>
        <a:ln cap="flat" cmpd="sng" w="12700" algn="ctr">
          <a:solidFill>
            <a:schemeClr val="phClr"/>
          </a:solidFill>
          <a:prstDash val="solid"/>
          <a:miter/>
        </a:ln>
        <a:ln cap="flat" cmpd="sng" w="19050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2" Type="http://schemas.openxmlformats.org/officeDocument/2006/relationships/drawing" Target="../drawings/worksheetdrawing2.xml"/><Relationship Id="rId1" Type="http://schemas.openxmlformats.org/officeDocument/2006/relationships/hyperlink" Target="http://www.militaryfactory.com/armor/self-propelled-guns.asp" TargetMode="Externa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4.43" defaultRowHeight="15.0"/>
  <cols>
    <col customWidth="1" min="1" max="1" width="9.14"/>
    <col customWidth="1" min="2" max="2" width="24.43"/>
    <col customWidth="1" min="3" max="4" width="11.57"/>
    <col customWidth="1" min="5" max="11" width="9.14"/>
    <col customWidth="1" min="12" max="12" width="11.29"/>
    <col customWidth="1" min="13" max="14" width="9.14"/>
    <col customWidth="1" min="15" max="15" width="9.29"/>
    <col customWidth="1" min="16" max="23" width="9.14"/>
    <col customWidth="1" min="24" max="24" width="49.14"/>
  </cols>
  <sheetData>
    <row r="1" ht="14.25" customHeight="1">
      <c r="A1" s="1"/>
      <c r="B1" s="2"/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1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1" t="s">
        <v>10</v>
      </c>
      <c r="N1" s="1" t="s">
        <v>11</v>
      </c>
      <c r="O1" s="3" t="s">
        <v>12</v>
      </c>
      <c r="P1" s="1" t="s">
        <v>13</v>
      </c>
      <c r="Q1" s="3" t="s">
        <v>14</v>
      </c>
      <c r="R1" s="1" t="s">
        <v>15</v>
      </c>
      <c r="S1" s="1" t="s">
        <v>16</v>
      </c>
      <c r="T1" s="3" t="s">
        <v>17</v>
      </c>
      <c r="U1" s="1" t="s">
        <v>18</v>
      </c>
      <c r="V1" s="3" t="s">
        <v>19</v>
      </c>
      <c r="W1" s="1" t="s">
        <v>20</v>
      </c>
      <c r="X1" s="1" t="s">
        <v>21</v>
      </c>
    </row>
    <row r="2" ht="14.25" customHeight="1">
      <c r="A2" t="s">
        <v>22</v>
      </c>
    </row>
    <row r="3" ht="14.25" customHeight="1">
      <c r="A3" s="4" t="s">
        <v>23</v>
      </c>
      <c r="B3" s="5" t="s">
        <v>24</v>
      </c>
      <c r="C3" s="4">
        <v>2000.0</v>
      </c>
      <c r="D3" s="4"/>
      <c r="E3" s="4">
        <v>5.4</v>
      </c>
      <c r="F3" s="4">
        <v>7.0</v>
      </c>
      <c r="G3" s="4">
        <v>13.0</v>
      </c>
      <c r="H3" s="4">
        <v>20.0</v>
      </c>
      <c r="I3" s="4">
        <v>1.0</v>
      </c>
      <c r="J3" s="4">
        <v>50.0</v>
      </c>
      <c r="K3" s="6">
        <v>200.0</v>
      </c>
      <c r="L3" s="7"/>
      <c r="M3" s="8">
        <v>1.0</v>
      </c>
      <c r="N3" s="9">
        <v>2.0</v>
      </c>
      <c r="O3" s="10" t="str">
        <f t="shared" ref="O3:O24" si="1">5+E3*3/2.4</f>
        <v>12</v>
      </c>
      <c r="P3" s="11">
        <v>15.0</v>
      </c>
      <c r="Q3" s="12" t="str">
        <f t="shared" ref="Q3:Q24" si="2">G3/15</f>
        <v>0.9</v>
      </c>
      <c r="R3" s="9">
        <v>1.0</v>
      </c>
      <c r="S3" s="9">
        <v>1.0</v>
      </c>
      <c r="T3" s="7" t="str">
        <f t="shared" ref="T3:T24" si="3">(J3-10)/20+K3/100</f>
        <v>4</v>
      </c>
      <c r="U3" s="9">
        <v>4.0</v>
      </c>
      <c r="V3" s="10" t="str">
        <f t="shared" ref="V3:V24" si="4">H3/3.5</f>
        <v>6</v>
      </c>
      <c r="W3" s="11" t="s">
        <v>25</v>
      </c>
      <c r="X3" s="13" t="s">
        <v>26</v>
      </c>
    </row>
    <row r="4" ht="14.25" customHeight="1">
      <c r="A4" s="4" t="s">
        <v>27</v>
      </c>
      <c r="B4" s="5" t="s">
        <v>28</v>
      </c>
      <c r="C4" s="4" t="s">
        <v>29</v>
      </c>
      <c r="D4" s="4"/>
      <c r="E4" s="4">
        <v>7.4</v>
      </c>
      <c r="F4" s="4">
        <v>7.0</v>
      </c>
      <c r="G4" s="4">
        <v>12.0</v>
      </c>
      <c r="H4" s="4">
        <v>37.0</v>
      </c>
      <c r="I4" s="4">
        <v>1.0</v>
      </c>
      <c r="J4" s="4">
        <v>45.0</v>
      </c>
      <c r="K4" s="6">
        <v>209.0</v>
      </c>
      <c r="L4" s="7"/>
      <c r="M4" s="8">
        <v>1.0</v>
      </c>
      <c r="N4" s="9">
        <v>2.0</v>
      </c>
      <c r="O4" s="10" t="str">
        <f t="shared" si="1"/>
        <v>14</v>
      </c>
      <c r="P4" s="11"/>
      <c r="Q4" s="12" t="str">
        <f t="shared" si="2"/>
        <v>0.8</v>
      </c>
      <c r="R4" s="9">
        <v>1.0</v>
      </c>
      <c r="S4" s="9">
        <v>0.0</v>
      </c>
      <c r="T4" s="7" t="str">
        <f t="shared" si="3"/>
        <v>3.84</v>
      </c>
      <c r="U4" s="9">
        <v>4.0</v>
      </c>
      <c r="V4" s="10" t="str">
        <f t="shared" si="4"/>
        <v>11</v>
      </c>
      <c r="W4" s="11"/>
      <c r="X4" s="13"/>
    </row>
    <row r="5" ht="14.25" customHeight="1">
      <c r="A5" s="4" t="s">
        <v>23</v>
      </c>
      <c r="B5" s="5" t="s">
        <v>30</v>
      </c>
      <c r="C5" s="4">
        <v>1500.0</v>
      </c>
      <c r="D5" s="4"/>
      <c r="E5" s="4">
        <v>9.0</v>
      </c>
      <c r="F5" s="4">
        <v>5.0</v>
      </c>
      <c r="G5" s="4">
        <v>15.0</v>
      </c>
      <c r="H5" s="4">
        <v>20.0</v>
      </c>
      <c r="I5" s="4">
        <v>1.0</v>
      </c>
      <c r="J5" s="4">
        <v>40.0</v>
      </c>
      <c r="K5" s="6">
        <v>190.0</v>
      </c>
      <c r="L5" s="7"/>
      <c r="M5" s="8">
        <v>1.0</v>
      </c>
      <c r="N5" s="9">
        <v>3.0</v>
      </c>
      <c r="O5" s="10" t="str">
        <f t="shared" si="1"/>
        <v>16</v>
      </c>
      <c r="P5" s="11">
        <v>20.0</v>
      </c>
      <c r="Q5" s="12" t="str">
        <f t="shared" si="2"/>
        <v>1.0</v>
      </c>
      <c r="R5" s="9">
        <v>1.0</v>
      </c>
      <c r="S5" s="9">
        <v>1.0</v>
      </c>
      <c r="T5" s="7" t="str">
        <f t="shared" si="3"/>
        <v>3.4</v>
      </c>
      <c r="U5" s="9">
        <v>4.0</v>
      </c>
      <c r="V5" s="10" t="str">
        <f t="shared" si="4"/>
        <v>6</v>
      </c>
      <c r="W5" s="11" t="s">
        <v>31</v>
      </c>
      <c r="X5" s="13" t="s">
        <v>26</v>
      </c>
    </row>
    <row r="6" ht="14.25" customHeight="1">
      <c r="A6" s="4" t="s">
        <v>32</v>
      </c>
      <c r="B6" s="5" t="s">
        <v>33</v>
      </c>
      <c r="C6" s="4" t="s">
        <v>34</v>
      </c>
      <c r="D6" s="4"/>
      <c r="E6" s="4">
        <v>9.6</v>
      </c>
      <c r="F6" s="4">
        <v>5.0</v>
      </c>
      <c r="G6" s="4">
        <v>15.0</v>
      </c>
      <c r="H6" s="4">
        <v>45.0</v>
      </c>
      <c r="I6" s="4">
        <v>1.0</v>
      </c>
      <c r="J6" s="4">
        <v>31.0</v>
      </c>
      <c r="K6" s="6">
        <v>240.0</v>
      </c>
      <c r="L6" s="7"/>
      <c r="M6" s="8">
        <v>1.0</v>
      </c>
      <c r="N6" s="9">
        <v>3.0</v>
      </c>
      <c r="O6" s="10" t="str">
        <f t="shared" si="1"/>
        <v>17</v>
      </c>
      <c r="P6" s="11">
        <v>18.0</v>
      </c>
      <c r="Q6" s="12" t="str">
        <f t="shared" si="2"/>
        <v>1.0</v>
      </c>
      <c r="R6" s="9">
        <v>1.0</v>
      </c>
      <c r="S6" s="9">
        <v>1.0</v>
      </c>
      <c r="T6" s="7" t="str">
        <f t="shared" si="3"/>
        <v>3.45</v>
      </c>
      <c r="U6" s="9">
        <v>4.0</v>
      </c>
      <c r="V6" s="10" t="str">
        <f t="shared" si="4"/>
        <v>13</v>
      </c>
      <c r="W6" s="11">
        <v>13.0</v>
      </c>
      <c r="X6" s="13"/>
    </row>
    <row r="7" ht="14.25" customHeight="1">
      <c r="A7" s="4" t="s">
        <v>32</v>
      </c>
      <c r="B7" s="5" t="s">
        <v>35</v>
      </c>
      <c r="C7" s="4">
        <v>2500.0</v>
      </c>
      <c r="D7" s="4"/>
      <c r="E7" s="4">
        <v>13.0</v>
      </c>
      <c r="F7" s="4">
        <v>10.0</v>
      </c>
      <c r="G7" s="4">
        <v>40.0</v>
      </c>
      <c r="H7" s="4">
        <v>45.0</v>
      </c>
      <c r="I7" s="4">
        <v>1.0</v>
      </c>
      <c r="J7" s="4">
        <v>70.0</v>
      </c>
      <c r="K7" s="6">
        <v>430.0</v>
      </c>
      <c r="L7" s="7"/>
      <c r="M7" s="8">
        <v>1.0</v>
      </c>
      <c r="N7" s="9">
        <v>3.0</v>
      </c>
      <c r="O7" s="10" t="str">
        <f t="shared" si="1"/>
        <v>21</v>
      </c>
      <c r="P7" s="11">
        <v>17.0</v>
      </c>
      <c r="Q7" s="12" t="str">
        <f t="shared" si="2"/>
        <v>2.7</v>
      </c>
      <c r="R7" s="9">
        <v>3.0</v>
      </c>
      <c r="S7" s="9">
        <v>2.0</v>
      </c>
      <c r="T7" s="7" t="str">
        <f t="shared" si="3"/>
        <v>7.3</v>
      </c>
      <c r="U7" s="9">
        <v>7.0</v>
      </c>
      <c r="V7" s="10" t="str">
        <f t="shared" si="4"/>
        <v>13</v>
      </c>
      <c r="W7" s="11">
        <v>13.0</v>
      </c>
      <c r="X7" s="13"/>
    </row>
    <row r="8" ht="14.25" customHeight="1">
      <c r="A8" s="4" t="s">
        <v>36</v>
      </c>
      <c r="B8" s="5" t="s">
        <v>37</v>
      </c>
      <c r="C8" s="4">
        <v>1000.0</v>
      </c>
      <c r="D8" s="4"/>
      <c r="E8" s="4">
        <v>14.0</v>
      </c>
      <c r="F8" s="4">
        <v>6.0</v>
      </c>
      <c r="G8" s="4">
        <v>30.0</v>
      </c>
      <c r="H8" s="4">
        <v>40.0</v>
      </c>
      <c r="I8" s="4">
        <v>1.0</v>
      </c>
      <c r="J8" s="4">
        <v>26.0</v>
      </c>
      <c r="K8" s="6">
        <v>160.0</v>
      </c>
      <c r="L8" s="7"/>
      <c r="M8" s="8">
        <v>1.0</v>
      </c>
      <c r="N8" s="9">
        <v>3.0</v>
      </c>
      <c r="O8" s="10" t="str">
        <f t="shared" si="1"/>
        <v>23</v>
      </c>
      <c r="P8" s="11">
        <v>17.0</v>
      </c>
      <c r="Q8" s="12" t="str">
        <f t="shared" si="2"/>
        <v>2.0</v>
      </c>
      <c r="R8" s="9">
        <v>3.0</v>
      </c>
      <c r="S8" s="9">
        <v>2.0</v>
      </c>
      <c r="T8" s="7" t="str">
        <f t="shared" si="3"/>
        <v>2.4</v>
      </c>
      <c r="U8" s="9">
        <v>3.0</v>
      </c>
      <c r="V8" s="10" t="str">
        <f t="shared" si="4"/>
        <v>11</v>
      </c>
      <c r="W8" s="11">
        <v>13.0</v>
      </c>
      <c r="X8" s="13"/>
    </row>
    <row r="9" ht="14.25" customHeight="1">
      <c r="A9" s="4" t="s">
        <v>38</v>
      </c>
      <c r="B9" s="5" t="s">
        <v>39</v>
      </c>
      <c r="C9" s="4">
        <v>2000.0</v>
      </c>
      <c r="D9" s="4"/>
      <c r="E9" s="14">
        <v>14.0</v>
      </c>
      <c r="F9" s="14">
        <v>13.0</v>
      </c>
      <c r="G9" s="14">
        <v>51.0</v>
      </c>
      <c r="H9" s="4">
        <v>37.0</v>
      </c>
      <c r="I9" s="4">
        <v>1.0</v>
      </c>
      <c r="J9" s="14">
        <v>58.0</v>
      </c>
      <c r="K9" s="15">
        <v>120.0</v>
      </c>
      <c r="L9" s="7"/>
      <c r="M9" s="8">
        <v>1.0</v>
      </c>
      <c r="N9" s="9">
        <v>3.0</v>
      </c>
      <c r="O9" s="10" t="str">
        <f t="shared" si="1"/>
        <v>23</v>
      </c>
      <c r="P9" s="11">
        <v>34.0</v>
      </c>
      <c r="Q9" s="12" t="str">
        <f t="shared" si="2"/>
        <v>3.4</v>
      </c>
      <c r="R9" s="9">
        <v>3.0</v>
      </c>
      <c r="S9" s="9">
        <v>3.0</v>
      </c>
      <c r="T9" s="7" t="str">
        <f t="shared" si="3"/>
        <v>3.6</v>
      </c>
      <c r="U9" s="9">
        <v>4.0</v>
      </c>
      <c r="V9" s="10" t="str">
        <f t="shared" si="4"/>
        <v>11</v>
      </c>
      <c r="W9" s="11">
        <v>10.0</v>
      </c>
      <c r="X9" s="13"/>
    </row>
    <row r="10" ht="14.25" customHeight="1">
      <c r="A10" s="4" t="s">
        <v>38</v>
      </c>
      <c r="B10" s="5" t="s">
        <v>40</v>
      </c>
      <c r="C10" s="4">
        <v>2000.0</v>
      </c>
      <c r="D10" s="4"/>
      <c r="E10" s="4">
        <v>15.0</v>
      </c>
      <c r="F10" s="4">
        <v>10.0</v>
      </c>
      <c r="G10" s="4">
        <v>60.0</v>
      </c>
      <c r="H10" s="4">
        <v>37.0</v>
      </c>
      <c r="I10" s="4">
        <v>1.0</v>
      </c>
      <c r="J10" s="4">
        <v>58.0</v>
      </c>
      <c r="K10" s="6">
        <v>160.0</v>
      </c>
      <c r="L10" s="7"/>
      <c r="M10" s="8">
        <v>1.0</v>
      </c>
      <c r="N10" s="9">
        <v>3.0</v>
      </c>
      <c r="O10" s="10" t="str">
        <f t="shared" si="1"/>
        <v>24</v>
      </c>
      <c r="P10" s="11">
        <v>34.0</v>
      </c>
      <c r="Q10" s="12" t="str">
        <f t="shared" si="2"/>
        <v>4.0</v>
      </c>
      <c r="R10" s="9">
        <v>4.0</v>
      </c>
      <c r="S10" s="9">
        <v>4.0</v>
      </c>
      <c r="T10" s="7" t="str">
        <f t="shared" si="3"/>
        <v>4</v>
      </c>
      <c r="U10" s="9">
        <v>4.0</v>
      </c>
      <c r="V10" s="10" t="str">
        <f t="shared" si="4"/>
        <v>11</v>
      </c>
      <c r="W10" s="11">
        <v>10.0</v>
      </c>
      <c r="X10" s="13"/>
    </row>
    <row r="11" ht="14.25" customHeight="1">
      <c r="A11" s="4" t="s">
        <v>38</v>
      </c>
      <c r="B11" s="5" t="s">
        <v>41</v>
      </c>
      <c r="C11" s="16">
        <v>1000.0</v>
      </c>
      <c r="D11" s="16"/>
      <c r="E11" s="16">
        <v>18.7</v>
      </c>
      <c r="F11" s="16">
        <v>6.4</v>
      </c>
      <c r="G11" s="16">
        <v>51.0</v>
      </c>
      <c r="H11" s="16">
        <v>51.0</v>
      </c>
      <c r="I11" s="16">
        <v>1.0</v>
      </c>
      <c r="J11" s="16">
        <v>42.0</v>
      </c>
      <c r="K11" s="17">
        <v>210.0</v>
      </c>
      <c r="L11" s="7"/>
      <c r="M11" s="8">
        <v>1.0</v>
      </c>
      <c r="N11" s="9">
        <v>3.0</v>
      </c>
      <c r="O11" s="10" t="str">
        <f t="shared" si="1"/>
        <v>28</v>
      </c>
      <c r="P11" s="11">
        <v>34.0</v>
      </c>
      <c r="Q11" s="12" t="str">
        <f t="shared" si="2"/>
        <v>3.4</v>
      </c>
      <c r="R11" s="9">
        <v>3.0</v>
      </c>
      <c r="S11" s="9">
        <v>4.0</v>
      </c>
      <c r="T11" s="7" t="str">
        <f t="shared" si="3"/>
        <v>3.7</v>
      </c>
      <c r="U11" s="9">
        <v>4.0</v>
      </c>
      <c r="V11" s="10" t="str">
        <f t="shared" si="4"/>
        <v>15</v>
      </c>
      <c r="W11" s="11">
        <v>10.0</v>
      </c>
      <c r="X11" s="18" t="s">
        <v>42</v>
      </c>
    </row>
    <row r="12" ht="14.25" customHeight="1">
      <c r="A12" s="4" t="s">
        <v>36</v>
      </c>
      <c r="B12" s="5" t="s">
        <v>43</v>
      </c>
      <c r="C12" s="14">
        <v>2000.0</v>
      </c>
      <c r="D12" s="4"/>
      <c r="E12" s="4">
        <v>27.0</v>
      </c>
      <c r="F12" s="4">
        <v>76.0</v>
      </c>
      <c r="G12" s="4">
        <v>76.0</v>
      </c>
      <c r="H12" s="4">
        <v>75.0</v>
      </c>
      <c r="I12" s="4">
        <v>1.0</v>
      </c>
      <c r="J12" s="4">
        <v>64.0</v>
      </c>
      <c r="K12" s="6">
        <v>270.0</v>
      </c>
      <c r="L12" s="7"/>
      <c r="M12" s="8">
        <v>1.0</v>
      </c>
      <c r="N12" s="9">
        <v>3.0</v>
      </c>
      <c r="O12" s="10" t="str">
        <f t="shared" si="1"/>
        <v>39</v>
      </c>
      <c r="P12" s="11"/>
      <c r="Q12" s="12" t="str">
        <f t="shared" si="2"/>
        <v>5.1</v>
      </c>
      <c r="R12" s="9">
        <v>5.0</v>
      </c>
      <c r="S12" s="9">
        <v>5.0</v>
      </c>
      <c r="T12" s="7" t="str">
        <f t="shared" si="3"/>
        <v>5.4</v>
      </c>
      <c r="U12" s="9">
        <v>5.0</v>
      </c>
      <c r="V12" s="10" t="str">
        <f t="shared" si="4"/>
        <v>21</v>
      </c>
      <c r="W12" s="11"/>
      <c r="X12" s="13"/>
    </row>
    <row r="13" ht="14.25" customHeight="1">
      <c r="A13" s="4" t="s">
        <v>23</v>
      </c>
      <c r="B13" s="5" t="s">
        <v>44</v>
      </c>
      <c r="C13" s="4">
        <v>2000.0</v>
      </c>
      <c r="D13" s="4"/>
      <c r="E13" s="4">
        <v>23.0</v>
      </c>
      <c r="F13" s="4">
        <v>10.0</v>
      </c>
      <c r="G13" s="4">
        <v>50.0</v>
      </c>
      <c r="H13" s="4">
        <v>50.0</v>
      </c>
      <c r="I13" s="4">
        <v>1.0</v>
      </c>
      <c r="J13" s="4">
        <v>40.0</v>
      </c>
      <c r="K13" s="6">
        <v>165.0</v>
      </c>
      <c r="L13" s="7"/>
      <c r="M13" s="8">
        <v>1.0</v>
      </c>
      <c r="N13" s="9">
        <v>3.0</v>
      </c>
      <c r="O13" s="10" t="str">
        <f t="shared" si="1"/>
        <v>34</v>
      </c>
      <c r="P13" s="11">
        <v>30.0</v>
      </c>
      <c r="Q13" s="12" t="str">
        <f t="shared" si="2"/>
        <v>3.3</v>
      </c>
      <c r="R13" s="9">
        <v>3.0</v>
      </c>
      <c r="S13" s="9">
        <v>3.0</v>
      </c>
      <c r="T13" s="7" t="str">
        <f t="shared" si="3"/>
        <v>3.15</v>
      </c>
      <c r="U13" s="9">
        <v>4.0</v>
      </c>
      <c r="V13" s="10" t="str">
        <f t="shared" si="4"/>
        <v>14</v>
      </c>
      <c r="W13" s="11">
        <v>14.0</v>
      </c>
      <c r="X13" s="13"/>
    </row>
    <row r="14" ht="14.25" customHeight="1">
      <c r="A14" s="4" t="s">
        <v>23</v>
      </c>
      <c r="B14" s="5" t="s">
        <v>45</v>
      </c>
      <c r="C14" s="4">
        <v>2000.0</v>
      </c>
      <c r="D14" s="4"/>
      <c r="E14" s="4">
        <v>25.0</v>
      </c>
      <c r="F14" s="4">
        <v>10.0</v>
      </c>
      <c r="G14" s="4">
        <v>80.0</v>
      </c>
      <c r="H14" s="4">
        <v>75.0</v>
      </c>
      <c r="I14" s="4">
        <v>1.0</v>
      </c>
      <c r="J14" s="4">
        <v>42.0</v>
      </c>
      <c r="K14" s="6">
        <v>200.0</v>
      </c>
      <c r="L14" s="7"/>
      <c r="M14" s="8">
        <v>1.0</v>
      </c>
      <c r="N14" s="9">
        <v>4.0</v>
      </c>
      <c r="O14" s="10" t="str">
        <f t="shared" si="1"/>
        <v>36</v>
      </c>
      <c r="P14" s="11">
        <v>45.0</v>
      </c>
      <c r="Q14" s="12" t="str">
        <f t="shared" si="2"/>
        <v>5.3</v>
      </c>
      <c r="R14" s="9">
        <v>5.0</v>
      </c>
      <c r="S14" s="9">
        <v>5.0</v>
      </c>
      <c r="T14" s="7" t="str">
        <f t="shared" si="3"/>
        <v>3.6</v>
      </c>
      <c r="U14" s="9">
        <v>4.0</v>
      </c>
      <c r="V14" s="10" t="str">
        <f t="shared" si="4"/>
        <v>21</v>
      </c>
      <c r="W14" s="11">
        <v>20.0</v>
      </c>
      <c r="X14" s="13"/>
    </row>
    <row r="15" ht="14.25" customHeight="1">
      <c r="A15" s="4" t="s">
        <v>23</v>
      </c>
      <c r="B15" s="5" t="s">
        <v>46</v>
      </c>
      <c r="C15" s="4">
        <v>2000.0</v>
      </c>
      <c r="D15" s="4"/>
      <c r="E15" s="4">
        <v>25.0</v>
      </c>
      <c r="F15" s="4">
        <v>10.0</v>
      </c>
      <c r="G15" s="4">
        <v>80.0</v>
      </c>
      <c r="H15" s="4">
        <v>75.0</v>
      </c>
      <c r="I15" s="4">
        <v>1.0</v>
      </c>
      <c r="J15" s="4">
        <v>42.0</v>
      </c>
      <c r="K15" s="6">
        <v>200.0</v>
      </c>
      <c r="L15" s="7"/>
      <c r="M15" s="8">
        <v>1.0</v>
      </c>
      <c r="N15" s="9">
        <v>4.0</v>
      </c>
      <c r="O15" s="10" t="str">
        <f t="shared" si="1"/>
        <v>36</v>
      </c>
      <c r="P15" s="11">
        <v>45.0</v>
      </c>
      <c r="Q15" s="12" t="str">
        <f t="shared" si="2"/>
        <v>5.3</v>
      </c>
      <c r="R15" s="9">
        <v>5.0</v>
      </c>
      <c r="S15" s="9">
        <v>5.0</v>
      </c>
      <c r="T15" s="7" t="str">
        <f t="shared" si="3"/>
        <v>3.6</v>
      </c>
      <c r="U15" s="9">
        <v>4.0</v>
      </c>
      <c r="V15" s="10" t="str">
        <f t="shared" si="4"/>
        <v>21</v>
      </c>
      <c r="W15" s="11">
        <v>20.0</v>
      </c>
      <c r="X15" s="13"/>
    </row>
    <row r="16" ht="14.25" customHeight="1">
      <c r="A16" s="4" t="s">
        <v>32</v>
      </c>
      <c r="B16" s="5" t="s">
        <v>47</v>
      </c>
      <c r="C16" s="4">
        <v>2500.0</v>
      </c>
      <c r="D16" s="4"/>
      <c r="E16" s="4">
        <v>26.0</v>
      </c>
      <c r="F16" s="4">
        <v>15.0</v>
      </c>
      <c r="G16" s="4">
        <v>60.0</v>
      </c>
      <c r="H16" s="4">
        <v>76.0</v>
      </c>
      <c r="I16" s="4">
        <v>1.0</v>
      </c>
      <c r="J16" s="4">
        <v>53.0</v>
      </c>
      <c r="K16" s="6">
        <v>400.0</v>
      </c>
      <c r="L16" s="7"/>
      <c r="M16" s="8">
        <v>1.0</v>
      </c>
      <c r="N16" s="9">
        <v>4.0</v>
      </c>
      <c r="O16" s="10" t="str">
        <f t="shared" si="1"/>
        <v>38</v>
      </c>
      <c r="P16" s="11">
        <v>40.0</v>
      </c>
      <c r="Q16" s="12" t="str">
        <f t="shared" si="2"/>
        <v>4.0</v>
      </c>
      <c r="R16" s="9">
        <v>4.0</v>
      </c>
      <c r="S16" s="9">
        <v>4.0</v>
      </c>
      <c r="T16" s="7" t="str">
        <f t="shared" si="3"/>
        <v>6.15</v>
      </c>
      <c r="U16" s="9">
        <v>6.0</v>
      </c>
      <c r="V16" s="10" t="str">
        <f t="shared" si="4"/>
        <v>22</v>
      </c>
      <c r="W16" s="11">
        <v>20.0</v>
      </c>
      <c r="X16" s="13"/>
    </row>
    <row r="17" ht="14.25" customHeight="1">
      <c r="A17" s="4" t="s">
        <v>38</v>
      </c>
      <c r="B17" s="19" t="s">
        <v>48</v>
      </c>
      <c r="C17" s="4">
        <v>2000.0</v>
      </c>
      <c r="D17" s="4"/>
      <c r="E17" s="4">
        <v>32.0</v>
      </c>
      <c r="F17" s="4">
        <v>12.0</v>
      </c>
      <c r="G17" s="4">
        <v>70.0</v>
      </c>
      <c r="H17" s="4">
        <v>75.0</v>
      </c>
      <c r="I17" s="4">
        <v>1.0</v>
      </c>
      <c r="J17" s="4">
        <v>48.0</v>
      </c>
      <c r="K17" s="6">
        <v>200.0</v>
      </c>
      <c r="L17" s="7"/>
      <c r="M17" s="8">
        <v>1.0</v>
      </c>
      <c r="N17" s="9">
        <v>4.0</v>
      </c>
      <c r="O17" s="10" t="str">
        <f t="shared" si="1"/>
        <v>45</v>
      </c>
      <c r="P17" s="11">
        <v>43.0</v>
      </c>
      <c r="Q17" s="12" t="str">
        <f t="shared" si="2"/>
        <v>4.7</v>
      </c>
      <c r="R17" s="9">
        <v>5.0</v>
      </c>
      <c r="S17" s="9">
        <v>4.0</v>
      </c>
      <c r="T17" s="7" t="str">
        <f t="shared" si="3"/>
        <v>3.9</v>
      </c>
      <c r="U17" s="9">
        <v>4.0</v>
      </c>
      <c r="V17" s="10" t="str">
        <f t="shared" si="4"/>
        <v>21</v>
      </c>
      <c r="W17" s="11">
        <v>20.0</v>
      </c>
      <c r="X17" s="13"/>
    </row>
    <row r="18" ht="14.25" customHeight="1">
      <c r="A18" s="4" t="s">
        <v>36</v>
      </c>
      <c r="B18" s="19" t="s">
        <v>49</v>
      </c>
      <c r="C18" s="4">
        <v>1500.0</v>
      </c>
      <c r="D18" s="4"/>
      <c r="E18" s="4">
        <v>39.0</v>
      </c>
      <c r="F18" s="4">
        <v>51.0</v>
      </c>
      <c r="G18" s="4">
        <v>102.0</v>
      </c>
      <c r="H18" s="4">
        <v>57.0</v>
      </c>
      <c r="I18" s="4">
        <v>1.0</v>
      </c>
      <c r="J18" s="4">
        <v>24.0</v>
      </c>
      <c r="K18" s="6">
        <v>90.0</v>
      </c>
      <c r="L18" s="7"/>
      <c r="M18" s="8">
        <v>1.0</v>
      </c>
      <c r="N18" s="9">
        <v>3.0</v>
      </c>
      <c r="O18" s="10" t="str">
        <f t="shared" si="1"/>
        <v>54</v>
      </c>
      <c r="P18" s="11"/>
      <c r="Q18" s="12" t="str">
        <f t="shared" si="2"/>
        <v>6.8</v>
      </c>
      <c r="R18" s="9">
        <v>7.0</v>
      </c>
      <c r="S18" s="9">
        <v>7.0</v>
      </c>
      <c r="T18" s="7" t="str">
        <f t="shared" si="3"/>
        <v>1.6</v>
      </c>
      <c r="U18" s="9">
        <v>3.0</v>
      </c>
      <c r="V18" s="10" t="str">
        <f t="shared" si="4"/>
        <v>16</v>
      </c>
      <c r="W18" s="11"/>
      <c r="X18" s="13"/>
    </row>
    <row r="19" ht="14.25" customHeight="1">
      <c r="A19" s="4" t="s">
        <v>23</v>
      </c>
      <c r="B19" s="19" t="s">
        <v>50</v>
      </c>
      <c r="C19" s="4">
        <v>2500.0</v>
      </c>
      <c r="D19" s="4"/>
      <c r="E19" s="4">
        <v>44.0</v>
      </c>
      <c r="F19" s="4">
        <v>10.0</v>
      </c>
      <c r="G19" s="4">
        <v>110.0</v>
      </c>
      <c r="H19" s="4">
        <v>75.0</v>
      </c>
      <c r="I19" s="4">
        <v>1.0</v>
      </c>
      <c r="J19" s="4">
        <v>55.0</v>
      </c>
      <c r="K19" s="6">
        <v>200.0</v>
      </c>
      <c r="L19" s="7"/>
      <c r="M19" s="8">
        <v>1.0</v>
      </c>
      <c r="N19" s="9">
        <v>5.0</v>
      </c>
      <c r="O19" s="10" t="str">
        <f t="shared" si="1"/>
        <v>60</v>
      </c>
      <c r="P19" s="11">
        <v>73.0</v>
      </c>
      <c r="Q19" s="12" t="str">
        <f t="shared" si="2"/>
        <v>7.3</v>
      </c>
      <c r="R19" s="9">
        <v>7.0</v>
      </c>
      <c r="S19" s="9">
        <v>7.0</v>
      </c>
      <c r="T19" s="7" t="str">
        <f t="shared" si="3"/>
        <v>4.25</v>
      </c>
      <c r="U19" s="9">
        <v>4.0</v>
      </c>
      <c r="V19" s="10" t="str">
        <f t="shared" si="4"/>
        <v>21</v>
      </c>
      <c r="W19" s="11">
        <v>20.0</v>
      </c>
      <c r="X19" s="13"/>
    </row>
    <row r="20" ht="14.25" customHeight="1">
      <c r="A20" s="4" t="s">
        <v>38</v>
      </c>
      <c r="B20" s="5" t="s">
        <v>51</v>
      </c>
      <c r="C20" s="4">
        <v>3200.0</v>
      </c>
      <c r="D20" s="4"/>
      <c r="E20" s="4">
        <v>46.0</v>
      </c>
      <c r="F20" s="4">
        <v>15.0</v>
      </c>
      <c r="G20" s="4">
        <v>100.0</v>
      </c>
      <c r="H20" s="4">
        <v>90.0</v>
      </c>
      <c r="I20" s="4">
        <v>1.0</v>
      </c>
      <c r="J20" s="4">
        <v>48.0</v>
      </c>
      <c r="K20" s="6">
        <v>160.0</v>
      </c>
      <c r="L20" s="7"/>
      <c r="M20" s="8">
        <v>1.0</v>
      </c>
      <c r="N20" s="9">
        <v>6.0</v>
      </c>
      <c r="O20" s="10" t="str">
        <f t="shared" si="1"/>
        <v>63</v>
      </c>
      <c r="P20" s="11">
        <v>65.0</v>
      </c>
      <c r="Q20" s="12" t="str">
        <f t="shared" si="2"/>
        <v>6.7</v>
      </c>
      <c r="R20" s="9">
        <v>7.0</v>
      </c>
      <c r="S20" s="9">
        <v>6.0</v>
      </c>
      <c r="T20" s="7" t="str">
        <f t="shared" si="3"/>
        <v>3.5</v>
      </c>
      <c r="U20" s="9">
        <v>4.0</v>
      </c>
      <c r="V20" s="10" t="str">
        <f t="shared" si="4"/>
        <v>26</v>
      </c>
      <c r="W20" s="11">
        <v>24.0</v>
      </c>
      <c r="X20" s="13"/>
    </row>
    <row r="21" ht="14.25" customHeight="1">
      <c r="A21" s="4" t="s">
        <v>32</v>
      </c>
      <c r="B21" s="5" t="s">
        <v>52</v>
      </c>
      <c r="C21" s="4">
        <v>2500.0</v>
      </c>
      <c r="D21" s="4"/>
      <c r="E21" s="4">
        <v>45.0</v>
      </c>
      <c r="F21" s="4">
        <v>25.0</v>
      </c>
      <c r="G21" s="4">
        <v>90.0</v>
      </c>
      <c r="H21" s="4">
        <v>76.0</v>
      </c>
      <c r="I21" s="4">
        <v>1.0</v>
      </c>
      <c r="J21" s="4">
        <v>35.0</v>
      </c>
      <c r="K21" s="6">
        <v>335.0</v>
      </c>
      <c r="L21" s="7"/>
      <c r="M21" s="8">
        <v>1.0</v>
      </c>
      <c r="N21" s="9">
        <v>6.0</v>
      </c>
      <c r="O21" s="10" t="str">
        <f t="shared" si="1"/>
        <v>61</v>
      </c>
      <c r="P21" s="11">
        <v>65.0</v>
      </c>
      <c r="Q21" s="12" t="str">
        <f t="shared" si="2"/>
        <v>6.0</v>
      </c>
      <c r="R21" s="9">
        <v>6.0</v>
      </c>
      <c r="S21" s="9">
        <v>6.0</v>
      </c>
      <c r="T21" s="7" t="str">
        <f t="shared" si="3"/>
        <v>4.6</v>
      </c>
      <c r="U21" s="9">
        <v>5.0</v>
      </c>
      <c r="V21" s="10" t="str">
        <f t="shared" si="4"/>
        <v>22</v>
      </c>
      <c r="W21" s="11">
        <v>20.0</v>
      </c>
      <c r="X21" s="13"/>
    </row>
    <row r="22" ht="14.25" customHeight="1">
      <c r="A22" s="4" t="s">
        <v>23</v>
      </c>
      <c r="B22" s="19" t="s">
        <v>53</v>
      </c>
      <c r="C22" s="4">
        <v>3000.0</v>
      </c>
      <c r="D22" s="4"/>
      <c r="E22" s="4">
        <v>54.0</v>
      </c>
      <c r="F22" s="4">
        <v>20.0</v>
      </c>
      <c r="G22" s="4">
        <v>120.0</v>
      </c>
      <c r="H22" s="4">
        <v>88.0</v>
      </c>
      <c r="I22" s="4">
        <v>1.0</v>
      </c>
      <c r="J22" s="4">
        <v>45.0</v>
      </c>
      <c r="K22" s="6">
        <v>195.0</v>
      </c>
      <c r="L22" s="7"/>
      <c r="M22" s="8">
        <v>1.0</v>
      </c>
      <c r="N22" s="9">
        <v>6.0</v>
      </c>
      <c r="O22" s="10" t="str">
        <f t="shared" si="1"/>
        <v>73</v>
      </c>
      <c r="P22" s="11">
        <v>70.0</v>
      </c>
      <c r="Q22" s="12" t="str">
        <f t="shared" si="2"/>
        <v>8.0</v>
      </c>
      <c r="R22" s="9">
        <v>8.0</v>
      </c>
      <c r="S22" s="9">
        <v>7.0</v>
      </c>
      <c r="T22" s="7" t="str">
        <f t="shared" si="3"/>
        <v>3.7</v>
      </c>
      <c r="U22" s="9">
        <v>4.0</v>
      </c>
      <c r="V22" s="10" t="str">
        <f t="shared" si="4"/>
        <v>25</v>
      </c>
      <c r="W22" s="11">
        <v>24.0</v>
      </c>
      <c r="X22" s="13"/>
    </row>
    <row r="23" ht="14.25" customHeight="1">
      <c r="A23" s="4" t="s">
        <v>23</v>
      </c>
      <c r="B23" s="19" t="s">
        <v>54</v>
      </c>
      <c r="C23" s="4">
        <v>3000.0</v>
      </c>
      <c r="D23" s="4"/>
      <c r="E23" s="4">
        <v>70.0</v>
      </c>
      <c r="F23" s="4">
        <v>25.0</v>
      </c>
      <c r="G23" s="4">
        <v>185.0</v>
      </c>
      <c r="H23" s="4">
        <v>88.0</v>
      </c>
      <c r="I23" s="4">
        <v>1.0</v>
      </c>
      <c r="J23" s="4">
        <v>40.0</v>
      </c>
      <c r="K23" s="6">
        <v>170.0</v>
      </c>
      <c r="L23" s="7"/>
      <c r="M23" s="8">
        <v>1.0</v>
      </c>
      <c r="N23" s="9">
        <v>8.0</v>
      </c>
      <c r="O23" s="10" t="str">
        <f t="shared" si="1"/>
        <v>93</v>
      </c>
      <c r="P23" s="11"/>
      <c r="Q23" s="12" t="str">
        <f t="shared" si="2"/>
        <v>12.3</v>
      </c>
      <c r="R23" s="9">
        <v>12.0</v>
      </c>
      <c r="S23" s="9">
        <v>19.0</v>
      </c>
      <c r="T23" s="7" t="str">
        <f t="shared" si="3"/>
        <v>3.2</v>
      </c>
      <c r="U23" s="9">
        <v>3.0</v>
      </c>
      <c r="V23" s="10" t="str">
        <f t="shared" si="4"/>
        <v>25</v>
      </c>
      <c r="W23" s="11"/>
      <c r="X23" s="13"/>
    </row>
    <row r="24" ht="14.25" customHeight="1">
      <c r="A24" s="4" t="s">
        <v>23</v>
      </c>
      <c r="B24" s="19" t="s">
        <v>55</v>
      </c>
      <c r="C24" s="4">
        <v>23000.0</v>
      </c>
      <c r="D24" s="4"/>
      <c r="E24" s="4">
        <v>1000.0</v>
      </c>
      <c r="F24" s="4">
        <v>150.0</v>
      </c>
      <c r="G24" s="4">
        <v>360.0</v>
      </c>
      <c r="H24" s="4">
        <v>280.0</v>
      </c>
      <c r="I24" s="4">
        <v>2.0</v>
      </c>
      <c r="J24" s="4">
        <v>40.0</v>
      </c>
      <c r="K24" s="6">
        <v>190.0</v>
      </c>
      <c r="L24" s="7"/>
      <c r="M24" s="8">
        <v>7.0</v>
      </c>
      <c r="N24" s="9">
        <v>12.0</v>
      </c>
      <c r="O24" s="10" t="str">
        <f t="shared" si="1"/>
        <v>1255</v>
      </c>
      <c r="P24" s="11">
        <v>70.0</v>
      </c>
      <c r="Q24" s="12" t="str">
        <f t="shared" si="2"/>
        <v>24.0</v>
      </c>
      <c r="R24" s="9">
        <v>24.0</v>
      </c>
      <c r="S24" s="9">
        <v>24.0</v>
      </c>
      <c r="T24" s="7" t="str">
        <f t="shared" si="3"/>
        <v>3.4</v>
      </c>
      <c r="U24" s="9">
        <v>3.0</v>
      </c>
      <c r="V24" s="10" t="str">
        <f t="shared" si="4"/>
        <v>80</v>
      </c>
      <c r="W24" s="11">
        <v>24.0</v>
      </c>
      <c r="X24" s="13"/>
    </row>
    <row r="25" ht="14.25" customHeight="1">
      <c r="A25" s="4"/>
      <c r="B25" s="19"/>
      <c r="C25" s="4"/>
      <c r="D25" s="4"/>
      <c r="E25" s="4"/>
      <c r="F25" s="4"/>
      <c r="G25" s="4"/>
      <c r="H25" s="4"/>
      <c r="I25" s="4"/>
      <c r="J25" s="4"/>
      <c r="K25" s="6"/>
      <c r="L25" s="7"/>
      <c r="M25" s="8"/>
      <c r="N25" s="9"/>
      <c r="O25" s="10"/>
      <c r="P25" s="11"/>
      <c r="Q25" s="12"/>
      <c r="R25" s="9"/>
      <c r="S25" s="9"/>
      <c r="T25" s="7"/>
      <c r="U25" s="9"/>
      <c r="V25" s="10"/>
      <c r="W25" s="11"/>
      <c r="X25" s="13"/>
    </row>
    <row r="26" ht="14.25" customHeight="1">
      <c r="A26" s="20" t="s">
        <v>56</v>
      </c>
      <c r="B26" s="21"/>
      <c r="C26" s="22"/>
      <c r="D26" s="21"/>
      <c r="E26" s="21"/>
      <c r="F26" s="21"/>
      <c r="G26" s="21"/>
      <c r="H26" s="21"/>
      <c r="I26" s="21"/>
      <c r="J26" s="21"/>
      <c r="K26" s="21"/>
      <c r="L26" s="7"/>
      <c r="M26" s="9"/>
      <c r="N26" s="9"/>
      <c r="O26" s="10"/>
      <c r="P26" s="9"/>
      <c r="Q26" s="12"/>
      <c r="R26" s="9"/>
      <c r="S26" s="9"/>
      <c r="T26" s="7"/>
      <c r="U26" s="9"/>
      <c r="V26" s="7"/>
      <c r="W26" s="9"/>
      <c r="X26" s="13"/>
    </row>
    <row r="27" ht="14.25" customHeight="1">
      <c r="A27" s="4" t="s">
        <v>38</v>
      </c>
      <c r="B27" s="5" t="s">
        <v>57</v>
      </c>
      <c r="C27" s="4" t="s">
        <v>29</v>
      </c>
      <c r="D27" s="4"/>
      <c r="E27" s="4">
        <v>15.0</v>
      </c>
      <c r="F27" s="4">
        <v>10.0</v>
      </c>
      <c r="G27" s="4">
        <v>60.0</v>
      </c>
      <c r="H27" s="4">
        <v>1.0</v>
      </c>
      <c r="I27" s="4">
        <v>1.0</v>
      </c>
      <c r="J27" s="4">
        <v>58.0</v>
      </c>
      <c r="K27" s="6">
        <v>160.0</v>
      </c>
      <c r="L27" s="7"/>
      <c r="M27" s="8">
        <v>1.0</v>
      </c>
      <c r="N27" s="9">
        <v>4.0</v>
      </c>
      <c r="O27" s="10" t="str">
        <f t="shared" ref="O27:O28" si="5">5+E27*3/2.4</f>
        <v>24</v>
      </c>
      <c r="P27" s="11">
        <v>34.0</v>
      </c>
      <c r="Q27" s="12" t="str">
        <f t="shared" ref="Q27:Q28" si="6">G27/15</f>
        <v>4.0</v>
      </c>
      <c r="R27" s="9">
        <v>4.0</v>
      </c>
      <c r="S27" s="9">
        <v>4.0</v>
      </c>
      <c r="T27" s="7" t="str">
        <f t="shared" ref="T27:T28" si="7">(J27-10)/20+K27/100</f>
        <v>4</v>
      </c>
      <c r="U27" s="9">
        <v>4.0</v>
      </c>
      <c r="V27" s="10" t="str">
        <f t="shared" ref="V27:V28" si="8">H27/3.5</f>
        <v>0</v>
      </c>
      <c r="W27" s="11">
        <v>10.0</v>
      </c>
      <c r="X27" s="13"/>
    </row>
    <row r="28" ht="14.25" customHeight="1">
      <c r="A28" s="4" t="s">
        <v>23</v>
      </c>
      <c r="B28" s="19" t="s">
        <v>58</v>
      </c>
      <c r="C28" s="4">
        <v>1.0</v>
      </c>
      <c r="D28" s="4"/>
      <c r="E28" s="4">
        <v>0.43</v>
      </c>
      <c r="F28" s="4">
        <v>10.0</v>
      </c>
      <c r="G28" s="4">
        <v>10.0</v>
      </c>
      <c r="H28" s="4">
        <v>0.0</v>
      </c>
      <c r="I28" s="4">
        <v>0.0</v>
      </c>
      <c r="J28" s="4">
        <v>9.7</v>
      </c>
      <c r="K28" s="6">
        <v>12.0</v>
      </c>
      <c r="L28" s="7"/>
      <c r="M28" s="8">
        <v>1.0</v>
      </c>
      <c r="N28" s="9">
        <v>3.0</v>
      </c>
      <c r="O28" s="10" t="str">
        <f t="shared" si="5"/>
        <v>6</v>
      </c>
      <c r="P28" s="11">
        <v>70.0</v>
      </c>
      <c r="Q28" s="12" t="str">
        <f t="shared" si="6"/>
        <v>0.7</v>
      </c>
      <c r="R28" s="9">
        <v>0.0</v>
      </c>
      <c r="S28" s="9">
        <v>1.0</v>
      </c>
      <c r="T28" s="7" t="str">
        <f t="shared" si="7"/>
        <v>0.105</v>
      </c>
      <c r="U28" s="9">
        <v>2.0</v>
      </c>
      <c r="V28" s="10" t="str">
        <f t="shared" si="8"/>
        <v>0</v>
      </c>
      <c r="W28" s="11">
        <v>24.0</v>
      </c>
      <c r="X28" s="13"/>
    </row>
    <row r="29" ht="14.25" customHeight="1">
      <c r="A29" s="23"/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7"/>
      <c r="M29" s="8"/>
      <c r="N29" s="9"/>
      <c r="O29" s="10"/>
      <c r="P29" s="25"/>
      <c r="Q29" s="12"/>
      <c r="R29" s="9"/>
      <c r="S29" s="9"/>
      <c r="T29" s="7"/>
      <c r="U29" s="9"/>
      <c r="V29" s="10"/>
      <c r="W29" s="25"/>
      <c r="X29" s="13"/>
    </row>
    <row r="30" ht="14.25" customHeight="1">
      <c r="A30" s="23"/>
      <c r="B30" s="24"/>
      <c r="C30" s="23"/>
      <c r="D30" s="23"/>
      <c r="E30" s="23"/>
      <c r="F30" s="23"/>
      <c r="G30" s="23"/>
      <c r="H30" s="23"/>
      <c r="I30" s="23"/>
      <c r="J30" s="23"/>
      <c r="K30" s="23"/>
      <c r="L30" s="7"/>
      <c r="M30" s="8"/>
      <c r="N30" s="9"/>
      <c r="O30" s="10"/>
      <c r="P30" s="25"/>
      <c r="Q30" s="12"/>
      <c r="R30" s="9"/>
      <c r="S30" s="9"/>
      <c r="T30" s="7"/>
      <c r="U30" s="9"/>
      <c r="V30" s="10"/>
      <c r="W30" s="25"/>
      <c r="X30" s="13"/>
    </row>
    <row r="31" ht="14.25" customHeight="1">
      <c r="L31" s="7"/>
      <c r="M31" s="9"/>
      <c r="N31" s="9"/>
      <c r="O31" s="10"/>
      <c r="P31" s="9"/>
      <c r="Q31" s="12"/>
      <c r="R31" s="9"/>
      <c r="S31" s="9"/>
      <c r="T31" s="7"/>
      <c r="U31" s="9"/>
      <c r="V31" s="7"/>
      <c r="W31" s="9"/>
      <c r="X31" s="13"/>
    </row>
    <row r="32" ht="14.25" customHeight="1">
      <c r="A32" s="20" t="s">
        <v>59</v>
      </c>
      <c r="C32" s="22" t="s">
        <v>60</v>
      </c>
      <c r="L32" s="7"/>
      <c r="M32" s="9"/>
      <c r="N32" s="9"/>
      <c r="O32" s="10"/>
      <c r="P32" s="9"/>
      <c r="Q32" s="12"/>
      <c r="R32" s="9"/>
      <c r="S32" s="9"/>
      <c r="T32" s="7"/>
      <c r="U32" s="9"/>
      <c r="V32" s="7"/>
      <c r="W32" s="9"/>
      <c r="X32" s="13"/>
    </row>
    <row r="33" ht="14.25" customHeight="1">
      <c r="A33" s="4" t="s">
        <v>32</v>
      </c>
      <c r="B33" s="5" t="s">
        <v>61</v>
      </c>
      <c r="C33" s="4">
        <v>2500.0</v>
      </c>
      <c r="D33" s="4"/>
      <c r="E33" s="4">
        <v>10.0</v>
      </c>
      <c r="F33" s="4">
        <v>16.0</v>
      </c>
      <c r="G33" s="4">
        <v>35.0</v>
      </c>
      <c r="H33" s="4">
        <v>76.0</v>
      </c>
      <c r="I33" s="4">
        <v>1.0</v>
      </c>
      <c r="J33" s="4">
        <v>45.0</v>
      </c>
      <c r="K33" s="4">
        <v>320.0</v>
      </c>
      <c r="L33" s="7"/>
      <c r="M33" s="9">
        <v>1.0</v>
      </c>
      <c r="N33" s="9">
        <v>3.0</v>
      </c>
      <c r="O33" s="10" t="str">
        <f t="shared" ref="O33:O37" si="9">5+E33*3/2.4</f>
        <v>18</v>
      </c>
      <c r="P33" s="11">
        <v>25.0</v>
      </c>
      <c r="Q33" s="12" t="str">
        <f t="shared" ref="Q33:Q37" si="10">G33/15</f>
        <v>2.3</v>
      </c>
      <c r="R33" s="9">
        <v>3.0</v>
      </c>
      <c r="S33" s="9">
        <v>2.0</v>
      </c>
      <c r="T33" s="7" t="str">
        <f t="shared" ref="T33:T37" si="11">(J33-10)/20+K33/100</f>
        <v>4.95</v>
      </c>
      <c r="U33" s="9">
        <v>5.0</v>
      </c>
      <c r="V33" s="10" t="str">
        <f t="shared" ref="V33:V37" si="12">H33/3.5</f>
        <v>22</v>
      </c>
      <c r="W33" s="9">
        <v>7.0</v>
      </c>
      <c r="X33" s="13" t="s">
        <v>62</v>
      </c>
    </row>
    <row r="34" ht="14.25" customHeight="1">
      <c r="A34" s="4" t="s">
        <v>23</v>
      </c>
      <c r="B34" s="5" t="s">
        <v>63</v>
      </c>
      <c r="C34" s="4">
        <v>1800.0</v>
      </c>
      <c r="D34" s="4"/>
      <c r="E34" s="4">
        <v>11.0</v>
      </c>
      <c r="F34" s="4">
        <v>5.0</v>
      </c>
      <c r="G34" s="4">
        <v>35.0</v>
      </c>
      <c r="H34" s="4">
        <v>75.0</v>
      </c>
      <c r="I34" s="4">
        <v>1.0</v>
      </c>
      <c r="J34" s="4">
        <v>40.0</v>
      </c>
      <c r="K34" s="4">
        <v>190.0</v>
      </c>
      <c r="L34" s="7"/>
      <c r="M34" s="9">
        <v>1.0</v>
      </c>
      <c r="N34" s="9">
        <v>3.0</v>
      </c>
      <c r="O34" s="10" t="str">
        <f t="shared" si="9"/>
        <v>19</v>
      </c>
      <c r="P34" s="11">
        <v>25.0</v>
      </c>
      <c r="Q34" s="12" t="str">
        <f t="shared" si="10"/>
        <v>2.3</v>
      </c>
      <c r="R34" s="9">
        <v>3.0</v>
      </c>
      <c r="S34" s="9">
        <v>2.0</v>
      </c>
      <c r="T34" s="7" t="str">
        <f t="shared" si="11"/>
        <v>3.4</v>
      </c>
      <c r="U34" s="9">
        <v>4.0</v>
      </c>
      <c r="V34" s="10" t="str">
        <f t="shared" si="12"/>
        <v>21</v>
      </c>
      <c r="W34" s="9">
        <v>7.0</v>
      </c>
      <c r="X34" s="13" t="s">
        <v>62</v>
      </c>
    </row>
    <row r="35" ht="14.25" customHeight="1">
      <c r="A35" s="4" t="s">
        <v>27</v>
      </c>
      <c r="B35" s="5" t="s">
        <v>64</v>
      </c>
      <c r="C35" s="14">
        <v>2000.0</v>
      </c>
      <c r="D35" s="4"/>
      <c r="E35" s="4">
        <v>15.4</v>
      </c>
      <c r="F35" s="4">
        <v>25.0</v>
      </c>
      <c r="G35" s="4">
        <v>51.0</v>
      </c>
      <c r="H35" s="4">
        <v>75.0</v>
      </c>
      <c r="I35" s="4">
        <v>1.0</v>
      </c>
      <c r="J35" s="4">
        <v>38.0</v>
      </c>
      <c r="K35" s="6">
        <v>200.0</v>
      </c>
      <c r="L35" s="7"/>
      <c r="M35" s="8">
        <v>1.0</v>
      </c>
      <c r="N35" s="9">
        <v>3.0</v>
      </c>
      <c r="O35" s="10" t="str">
        <f t="shared" si="9"/>
        <v>24</v>
      </c>
      <c r="P35" s="11"/>
      <c r="Q35" s="12" t="str">
        <f t="shared" si="10"/>
        <v>3.4</v>
      </c>
      <c r="R35" s="9">
        <v>3.0</v>
      </c>
      <c r="S35" s="9">
        <v>1.0</v>
      </c>
      <c r="T35" s="7" t="str">
        <f t="shared" si="11"/>
        <v>3.4</v>
      </c>
      <c r="U35" s="9">
        <v>4.0</v>
      </c>
      <c r="V35" s="10" t="str">
        <f t="shared" si="12"/>
        <v>21</v>
      </c>
      <c r="W35" s="9">
        <v>7.0</v>
      </c>
      <c r="X35" s="13" t="s">
        <v>62</v>
      </c>
    </row>
    <row r="36" ht="14.25" customHeight="1">
      <c r="A36" s="4" t="s">
        <v>38</v>
      </c>
      <c r="B36" s="5" t="s">
        <v>65</v>
      </c>
      <c r="C36" s="4">
        <v>2000.0</v>
      </c>
      <c r="D36" s="4"/>
      <c r="E36" s="4">
        <v>18.0</v>
      </c>
      <c r="F36" s="4">
        <v>5.0</v>
      </c>
      <c r="G36" s="4">
        <v>25.0</v>
      </c>
      <c r="H36" s="4">
        <v>76.0</v>
      </c>
      <c r="I36" s="4">
        <v>1.0</v>
      </c>
      <c r="J36" s="4">
        <v>60.0</v>
      </c>
      <c r="K36" s="4">
        <v>160.0</v>
      </c>
      <c r="L36" s="7"/>
      <c r="M36" s="9">
        <v>1.0</v>
      </c>
      <c r="N36" s="9">
        <v>3.0</v>
      </c>
      <c r="O36" s="10" t="str">
        <f t="shared" si="9"/>
        <v>28</v>
      </c>
      <c r="P36" s="11">
        <v>25.0</v>
      </c>
      <c r="Q36" s="12" t="str">
        <f t="shared" si="10"/>
        <v>1.7</v>
      </c>
      <c r="R36" s="9">
        <v>2.0</v>
      </c>
      <c r="S36" s="9">
        <v>2.0</v>
      </c>
      <c r="T36" s="7" t="str">
        <f t="shared" si="11"/>
        <v>4.1</v>
      </c>
      <c r="U36" s="9">
        <v>4.0</v>
      </c>
      <c r="V36" s="10" t="str">
        <f t="shared" si="12"/>
        <v>22</v>
      </c>
      <c r="W36" s="9">
        <v>7.0</v>
      </c>
      <c r="X36" s="13" t="s">
        <v>62</v>
      </c>
    </row>
    <row r="37" ht="14.25" customHeight="1">
      <c r="A37" s="4" t="s">
        <v>23</v>
      </c>
      <c r="B37" s="5" t="s">
        <v>66</v>
      </c>
      <c r="C37" s="4">
        <v>1800.0</v>
      </c>
      <c r="D37" s="4"/>
      <c r="E37" s="4">
        <v>24.0</v>
      </c>
      <c r="F37" s="4">
        <v>16.0</v>
      </c>
      <c r="G37" s="4">
        <v>80.0</v>
      </c>
      <c r="H37" s="4">
        <v>75.0</v>
      </c>
      <c r="I37" s="4">
        <v>1.0</v>
      </c>
      <c r="J37" s="4">
        <v>40.0</v>
      </c>
      <c r="K37" s="4">
        <v>155.0</v>
      </c>
      <c r="L37" s="7"/>
      <c r="M37" s="9">
        <v>1.0</v>
      </c>
      <c r="N37" s="9">
        <v>4.0</v>
      </c>
      <c r="O37" s="10" t="str">
        <f t="shared" si="9"/>
        <v>35</v>
      </c>
      <c r="P37" s="11"/>
      <c r="Q37" s="12" t="str">
        <f t="shared" si="10"/>
        <v>5.3</v>
      </c>
      <c r="R37" s="9">
        <v>5.0</v>
      </c>
      <c r="S37" s="9">
        <v>5.0</v>
      </c>
      <c r="T37" s="7" t="str">
        <f t="shared" si="11"/>
        <v>3.05</v>
      </c>
      <c r="U37" s="9">
        <v>3.0</v>
      </c>
      <c r="V37" s="10" t="str">
        <f t="shared" si="12"/>
        <v>21</v>
      </c>
      <c r="W37" s="9">
        <v>7.0</v>
      </c>
      <c r="X37" s="13" t="s">
        <v>62</v>
      </c>
    </row>
    <row r="38" ht="14.25" customHeight="1">
      <c r="A38" t="s">
        <v>67</v>
      </c>
    </row>
    <row r="39" ht="14.25" customHeight="1">
      <c r="A39" s="4" t="s">
        <v>38</v>
      </c>
      <c r="B39" s="5" t="s">
        <v>68</v>
      </c>
      <c r="C39" s="4">
        <v>7000.0</v>
      </c>
      <c r="D39" s="4">
        <v>120.0</v>
      </c>
      <c r="E39" s="4">
        <v>2.0</v>
      </c>
      <c r="F39" s="4">
        <v>0.0</v>
      </c>
      <c r="G39" s="4">
        <v>0.0</v>
      </c>
      <c r="H39" s="4">
        <v>40.0</v>
      </c>
      <c r="I39" s="4">
        <v>1.0</v>
      </c>
      <c r="J39" s="4">
        <v>0.0</v>
      </c>
      <c r="K39" s="4">
        <v>0.0</v>
      </c>
      <c r="L39" s="26"/>
      <c r="M39" s="9">
        <v>5.0</v>
      </c>
      <c r="N39" s="9">
        <v>2.0</v>
      </c>
      <c r="O39" s="10" t="str">
        <f t="shared" ref="O39:O46" si="13">5+E39*3/2.4</f>
        <v>8</v>
      </c>
      <c r="P39" s="9">
        <v>12.0</v>
      </c>
      <c r="Q39" s="12" t="str">
        <f t="shared" ref="Q39:Q46" si="14">G39/15</f>
        <v>0.0</v>
      </c>
      <c r="R39" s="9">
        <v>0.0</v>
      </c>
      <c r="S39" s="9">
        <v>0.0</v>
      </c>
      <c r="T39" s="7" t="str">
        <f t="shared" ref="T39:T46" si="15">(J39-10)/20+K39/100</f>
        <v>-0.5</v>
      </c>
      <c r="U39" s="9">
        <v>1.0</v>
      </c>
      <c r="V39" s="10" t="str">
        <f t="shared" ref="V39:V40" si="16">H39*D39/500</f>
        <v>10</v>
      </c>
      <c r="W39" s="9">
        <v>2.0</v>
      </c>
      <c r="X39" s="27" t="s">
        <v>69</v>
      </c>
    </row>
    <row r="40" ht="14.25" customHeight="1">
      <c r="A40" s="4" t="s">
        <v>38</v>
      </c>
      <c r="B40" s="28" t="s">
        <v>70</v>
      </c>
      <c r="C40" s="4">
        <v>12000.0</v>
      </c>
      <c r="D40" s="4">
        <v>330.0</v>
      </c>
      <c r="E40" s="4">
        <v>2.0</v>
      </c>
      <c r="F40" s="4">
        <v>0.0</v>
      </c>
      <c r="G40" s="4">
        <v>0.0</v>
      </c>
      <c r="H40" s="4">
        <v>40.0</v>
      </c>
      <c r="I40" s="4">
        <v>1.0</v>
      </c>
      <c r="J40" s="4">
        <v>0.0</v>
      </c>
      <c r="K40" s="4">
        <v>0.0</v>
      </c>
      <c r="L40" s="26"/>
      <c r="M40" s="9">
        <v>6.0</v>
      </c>
      <c r="N40" s="9">
        <v>2.0</v>
      </c>
      <c r="O40" s="10" t="str">
        <f t="shared" si="13"/>
        <v>8</v>
      </c>
      <c r="P40" s="9">
        <v>12.0</v>
      </c>
      <c r="Q40" s="12" t="str">
        <f t="shared" si="14"/>
        <v>0.0</v>
      </c>
      <c r="R40" s="9">
        <v>0.0</v>
      </c>
      <c r="S40" s="9">
        <v>0.0</v>
      </c>
      <c r="T40" s="7" t="str">
        <f t="shared" si="15"/>
        <v>-0.5</v>
      </c>
      <c r="U40" s="9">
        <v>1.0</v>
      </c>
      <c r="V40" s="10" t="str">
        <f t="shared" si="16"/>
        <v>26</v>
      </c>
      <c r="W40" s="9">
        <v>2.0</v>
      </c>
      <c r="X40" s="27" t="s">
        <v>71</v>
      </c>
    </row>
    <row r="41" ht="14.25" customHeight="1">
      <c r="A41" s="4" t="s">
        <v>32</v>
      </c>
      <c r="B41" s="5" t="s">
        <v>72</v>
      </c>
      <c r="C41" s="4">
        <v>9300.0</v>
      </c>
      <c r="D41" s="4">
        <v>20.0</v>
      </c>
      <c r="E41" s="4">
        <v>3.6</v>
      </c>
      <c r="F41" s="4">
        <v>0.0</v>
      </c>
      <c r="G41" s="4">
        <v>0.0</v>
      </c>
      <c r="H41" s="4">
        <v>76.0</v>
      </c>
      <c r="I41" s="4">
        <v>1.0</v>
      </c>
      <c r="J41" s="4">
        <v>0.0</v>
      </c>
      <c r="K41" s="4">
        <v>0.0</v>
      </c>
      <c r="L41" s="26"/>
      <c r="M41" s="9">
        <v>6.0</v>
      </c>
      <c r="N41" s="9">
        <v>3.0</v>
      </c>
      <c r="O41" s="10" t="str">
        <f t="shared" si="13"/>
        <v>10</v>
      </c>
      <c r="P41" s="9">
        <v>15.0</v>
      </c>
      <c r="Q41" s="12" t="str">
        <f t="shared" si="14"/>
        <v>0.0</v>
      </c>
      <c r="R41" s="9">
        <v>0.0</v>
      </c>
      <c r="S41" s="9">
        <v>0.0</v>
      </c>
      <c r="T41" s="7" t="str">
        <f t="shared" si="15"/>
        <v>-0.5</v>
      </c>
      <c r="U41" s="9">
        <v>1.0</v>
      </c>
      <c r="V41" s="10" t="str">
        <f t="shared" ref="V41:V43" si="17">H41*D41/100</f>
        <v>15</v>
      </c>
      <c r="W41" s="9">
        <v>2.0</v>
      </c>
      <c r="X41" s="27" t="s">
        <v>69</v>
      </c>
    </row>
    <row r="42" ht="14.25" customHeight="1">
      <c r="A42" s="4" t="s">
        <v>32</v>
      </c>
      <c r="B42" s="28" t="s">
        <v>73</v>
      </c>
      <c r="C42" s="4">
        <v>10000.0</v>
      </c>
      <c r="D42" s="4">
        <v>12.0</v>
      </c>
      <c r="E42" s="4">
        <v>5.0</v>
      </c>
      <c r="F42" s="4">
        <v>0.0</v>
      </c>
      <c r="G42" s="4">
        <v>0.0</v>
      </c>
      <c r="H42" s="4">
        <v>85.0</v>
      </c>
      <c r="I42" s="4">
        <v>1.0</v>
      </c>
      <c r="J42" s="4">
        <v>0.0</v>
      </c>
      <c r="K42" s="4">
        <v>0.0</v>
      </c>
      <c r="L42" s="26"/>
      <c r="M42" s="9">
        <v>6.0</v>
      </c>
      <c r="N42" s="9"/>
      <c r="O42" s="10" t="str">
        <f t="shared" si="13"/>
        <v>11</v>
      </c>
      <c r="P42" s="9"/>
      <c r="Q42" s="12" t="str">
        <f t="shared" si="14"/>
        <v>0.0</v>
      </c>
      <c r="R42" s="9"/>
      <c r="S42" s="9"/>
      <c r="T42" s="7" t="str">
        <f t="shared" si="15"/>
        <v>-0.5</v>
      </c>
      <c r="U42" s="9"/>
      <c r="V42" s="10" t="str">
        <f t="shared" si="17"/>
        <v>10</v>
      </c>
      <c r="W42" s="9"/>
      <c r="X42" s="13"/>
    </row>
    <row r="43" ht="14.25" customHeight="1">
      <c r="A43" s="4" t="s">
        <v>23</v>
      </c>
      <c r="B43" s="5" t="s">
        <v>74</v>
      </c>
      <c r="C43" s="4">
        <v>8000.0</v>
      </c>
      <c r="D43" s="4">
        <v>20.0</v>
      </c>
      <c r="E43" s="4">
        <v>7.4</v>
      </c>
      <c r="F43" s="4">
        <v>0.0</v>
      </c>
      <c r="G43" s="4">
        <v>0.0</v>
      </c>
      <c r="H43" s="4">
        <v>88.0</v>
      </c>
      <c r="I43" s="4">
        <v>1.0</v>
      </c>
      <c r="J43" s="4">
        <v>0.0</v>
      </c>
      <c r="K43" s="4">
        <v>0.0</v>
      </c>
      <c r="L43" s="26"/>
      <c r="M43" s="9">
        <v>5.0</v>
      </c>
      <c r="N43" s="9">
        <v>3.0</v>
      </c>
      <c r="O43" s="10" t="str">
        <f t="shared" si="13"/>
        <v>14</v>
      </c>
      <c r="P43" s="9">
        <v>15.0</v>
      </c>
      <c r="Q43" s="12" t="str">
        <f t="shared" si="14"/>
        <v>0.0</v>
      </c>
      <c r="R43" s="9">
        <v>0.0</v>
      </c>
      <c r="S43" s="9">
        <v>0.0</v>
      </c>
      <c r="T43" s="7" t="str">
        <f t="shared" si="15"/>
        <v>-0.5</v>
      </c>
      <c r="U43" s="9">
        <v>1.0</v>
      </c>
      <c r="V43" s="10" t="str">
        <f t="shared" si="17"/>
        <v>18</v>
      </c>
      <c r="W43" s="9">
        <v>2.0</v>
      </c>
      <c r="X43" s="27" t="s">
        <v>71</v>
      </c>
    </row>
    <row r="44" ht="14.25" customHeight="1">
      <c r="A44" s="4" t="s">
        <v>38</v>
      </c>
      <c r="B44" s="5" t="s">
        <v>75</v>
      </c>
      <c r="C44" s="4">
        <v>1800.0</v>
      </c>
      <c r="D44" s="4">
        <v>600.0</v>
      </c>
      <c r="E44" s="4">
        <v>9.0</v>
      </c>
      <c r="F44" s="4">
        <v>0.0</v>
      </c>
      <c r="G44" s="4">
        <v>0.0</v>
      </c>
      <c r="H44" s="4">
        <v>12.0</v>
      </c>
      <c r="I44" s="4">
        <v>4.0</v>
      </c>
      <c r="J44" s="4">
        <v>67.0</v>
      </c>
      <c r="K44" s="4">
        <v>282.0</v>
      </c>
      <c r="L44" s="26"/>
      <c r="M44" s="9">
        <v>3.0</v>
      </c>
      <c r="N44" s="9">
        <v>2.0</v>
      </c>
      <c r="O44" s="10" t="str">
        <f t="shared" si="13"/>
        <v>16</v>
      </c>
      <c r="P44" s="9">
        <v>15.0</v>
      </c>
      <c r="Q44" s="12" t="str">
        <f t="shared" si="14"/>
        <v>0.0</v>
      </c>
      <c r="R44" s="9">
        <v>1.0</v>
      </c>
      <c r="S44" s="9">
        <v>1.0</v>
      </c>
      <c r="T44" s="7" t="str">
        <f t="shared" si="15"/>
        <v>5.67</v>
      </c>
      <c r="U44" s="9">
        <v>5.0</v>
      </c>
      <c r="V44" s="10" t="str">
        <f t="shared" ref="V44:V46" si="18">H44*D44/1000</f>
        <v>7</v>
      </c>
      <c r="W44" s="9">
        <v>4.0</v>
      </c>
      <c r="X44" s="27" t="s">
        <v>76</v>
      </c>
    </row>
    <row r="45" ht="14.25" customHeight="1">
      <c r="A45" s="4" t="s">
        <v>23</v>
      </c>
      <c r="B45" s="5" t="s">
        <v>77</v>
      </c>
      <c r="C45" s="4">
        <v>2200.0</v>
      </c>
      <c r="D45" s="4">
        <v>800.0</v>
      </c>
      <c r="E45" s="4">
        <v>22.0</v>
      </c>
      <c r="F45" s="4">
        <v>10.0</v>
      </c>
      <c r="G45" s="4">
        <v>80.0</v>
      </c>
      <c r="H45" s="4">
        <v>20.0</v>
      </c>
      <c r="I45" s="4">
        <v>4.0</v>
      </c>
      <c r="J45" s="4">
        <v>40.0</v>
      </c>
      <c r="K45" s="4">
        <v>200.0</v>
      </c>
      <c r="L45" s="26"/>
      <c r="M45" s="9">
        <v>3.0</v>
      </c>
      <c r="N45" s="9">
        <v>3.0</v>
      </c>
      <c r="O45" s="10" t="str">
        <f t="shared" si="13"/>
        <v>33</v>
      </c>
      <c r="P45" s="9">
        <v>33.0</v>
      </c>
      <c r="Q45" s="12" t="str">
        <f t="shared" si="14"/>
        <v>5.3</v>
      </c>
      <c r="R45" s="9">
        <v>5.0</v>
      </c>
      <c r="S45" s="9">
        <v>5.0</v>
      </c>
      <c r="T45" s="7" t="str">
        <f t="shared" si="15"/>
        <v>3.5</v>
      </c>
      <c r="U45" s="9">
        <v>4.0</v>
      </c>
      <c r="V45" s="10" t="str">
        <f t="shared" si="18"/>
        <v>16</v>
      </c>
      <c r="W45" s="9">
        <v>5.0</v>
      </c>
      <c r="X45" s="27" t="s">
        <v>76</v>
      </c>
    </row>
    <row r="46" ht="14.25" customHeight="1">
      <c r="A46" s="4" t="s">
        <v>78</v>
      </c>
      <c r="B46" s="5" t="s">
        <v>79</v>
      </c>
      <c r="C46" s="4">
        <v>2400.0</v>
      </c>
      <c r="D46" s="4">
        <v>240.0</v>
      </c>
      <c r="E46" s="4">
        <v>3.0</v>
      </c>
      <c r="F46" s="4">
        <v>0.0</v>
      </c>
      <c r="G46" s="4">
        <v>0.0</v>
      </c>
      <c r="H46" s="4">
        <v>25.0</v>
      </c>
      <c r="I46" s="4">
        <v>1.0</v>
      </c>
      <c r="J46" s="4">
        <v>47.0</v>
      </c>
      <c r="K46" s="4">
        <v>200.0</v>
      </c>
      <c r="L46" s="26"/>
      <c r="M46" s="9">
        <v>3.0</v>
      </c>
      <c r="N46" s="9">
        <v>2.0</v>
      </c>
      <c r="O46" s="10" t="str">
        <f t="shared" si="13"/>
        <v>9</v>
      </c>
      <c r="P46" s="9">
        <v>14.0</v>
      </c>
      <c r="Q46" s="12" t="str">
        <f t="shared" si="14"/>
        <v>0.0</v>
      </c>
      <c r="R46" s="9">
        <v>1.0</v>
      </c>
      <c r="S46" s="9">
        <v>1.0</v>
      </c>
      <c r="T46" s="7" t="str">
        <f t="shared" si="15"/>
        <v>3.85</v>
      </c>
      <c r="U46" s="9">
        <v>4.0</v>
      </c>
      <c r="V46" s="10" t="str">
        <f t="shared" si="18"/>
        <v>6</v>
      </c>
      <c r="W46" s="9">
        <v>4.0</v>
      </c>
      <c r="X46" s="27" t="s">
        <v>76</v>
      </c>
    </row>
    <row r="47" ht="14.25" customHeight="1">
      <c r="A47" s="4"/>
      <c r="B47" s="28"/>
      <c r="C47" s="4"/>
      <c r="D47" s="4"/>
      <c r="E47" s="4"/>
      <c r="F47" s="4"/>
      <c r="G47" s="4"/>
      <c r="H47" s="4"/>
      <c r="I47" s="4"/>
      <c r="J47" s="4"/>
      <c r="K47" s="4"/>
      <c r="L47" s="26"/>
      <c r="M47" s="9"/>
      <c r="N47" s="9"/>
      <c r="O47" s="10"/>
      <c r="P47" s="9"/>
      <c r="Q47" s="9"/>
      <c r="R47" s="9"/>
      <c r="S47" s="9"/>
      <c r="T47" s="9"/>
      <c r="U47" s="9"/>
      <c r="V47" s="9"/>
      <c r="W47" s="9"/>
      <c r="X47" s="13"/>
    </row>
    <row r="48" ht="14.25" customHeight="1">
      <c r="A48" t="s">
        <v>80</v>
      </c>
      <c r="C48" s="22" t="s">
        <v>60</v>
      </c>
    </row>
    <row r="49" ht="14.25" customHeight="1">
      <c r="A49" s="4" t="s">
        <v>23</v>
      </c>
      <c r="B49" s="5" t="s">
        <v>81</v>
      </c>
      <c r="C49" s="14">
        <v>3000.0</v>
      </c>
      <c r="D49" s="4">
        <v>20.0</v>
      </c>
      <c r="E49" s="4">
        <v>7.4</v>
      </c>
      <c r="F49" s="4">
        <v>0.0</v>
      </c>
      <c r="G49" s="4">
        <v>0.0</v>
      </c>
      <c r="H49" s="4">
        <v>88.0</v>
      </c>
      <c r="I49" s="4">
        <v>1.0</v>
      </c>
      <c r="J49" s="4">
        <v>0.0</v>
      </c>
      <c r="K49" s="4">
        <v>0.0</v>
      </c>
      <c r="L49" s="26"/>
      <c r="M49" s="9">
        <v>2.0</v>
      </c>
      <c r="N49" s="9">
        <v>3.0</v>
      </c>
      <c r="O49" s="10" t="str">
        <f t="shared" ref="O49:O54" si="19">5+E49*3/2.4</f>
        <v>14</v>
      </c>
      <c r="P49" s="9">
        <v>15.0</v>
      </c>
      <c r="Q49" s="12" t="str">
        <f t="shared" ref="Q49:Q54" si="20">G49/15</f>
        <v>0.0</v>
      </c>
      <c r="R49" s="9">
        <v>0.0</v>
      </c>
      <c r="S49" s="9">
        <v>0.0</v>
      </c>
      <c r="T49" s="7" t="str">
        <f t="shared" ref="T49:T54" si="21">(J49-10)/20+K49/100</f>
        <v>-0.5</v>
      </c>
      <c r="U49" s="9">
        <v>1.0</v>
      </c>
      <c r="V49" s="10" t="str">
        <f t="shared" ref="V49:V54" si="22">H49/3.5</f>
        <v>25</v>
      </c>
      <c r="W49" s="9">
        <v>8.0</v>
      </c>
      <c r="X49" s="27" t="s">
        <v>82</v>
      </c>
    </row>
    <row r="50" ht="14.25" customHeight="1">
      <c r="A50" s="4" t="s">
        <v>23</v>
      </c>
      <c r="B50" s="28" t="s">
        <v>83</v>
      </c>
      <c r="C50" s="4">
        <v>300.0</v>
      </c>
      <c r="D50" s="4">
        <v>13.0</v>
      </c>
      <c r="E50" s="4">
        <v>0.3</v>
      </c>
      <c r="F50" s="4">
        <v>0.0</v>
      </c>
      <c r="G50" s="4">
        <v>0.0</v>
      </c>
      <c r="H50" s="4">
        <v>37.0</v>
      </c>
      <c r="I50" s="4">
        <v>1.0</v>
      </c>
      <c r="J50" s="4">
        <v>0.0</v>
      </c>
      <c r="K50" s="4">
        <v>0.0</v>
      </c>
      <c r="L50" s="26"/>
      <c r="M50" s="9">
        <v>1.0</v>
      </c>
      <c r="N50" s="9"/>
      <c r="O50" s="10" t="str">
        <f t="shared" si="19"/>
        <v>5</v>
      </c>
      <c r="P50" s="11"/>
      <c r="Q50" s="12" t="str">
        <f t="shared" si="20"/>
        <v>0.0</v>
      </c>
      <c r="R50" s="9"/>
      <c r="S50" s="9"/>
      <c r="T50" s="7" t="str">
        <f t="shared" si="21"/>
        <v>-0.5</v>
      </c>
      <c r="U50" s="9"/>
      <c r="V50" s="10" t="str">
        <f t="shared" si="22"/>
        <v>11</v>
      </c>
      <c r="W50" s="9"/>
      <c r="X50" s="13"/>
    </row>
    <row r="51" ht="14.25" customHeight="1">
      <c r="A51" s="4" t="s">
        <v>23</v>
      </c>
      <c r="B51" s="5" t="s">
        <v>84</v>
      </c>
      <c r="C51" s="14">
        <v>1500.0</v>
      </c>
      <c r="D51" s="4">
        <v>13.0</v>
      </c>
      <c r="E51" s="4">
        <v>0.8</v>
      </c>
      <c r="F51" s="4">
        <v>0.0</v>
      </c>
      <c r="G51" s="4">
        <v>0.0</v>
      </c>
      <c r="H51" s="4">
        <v>50.0</v>
      </c>
      <c r="I51" s="4">
        <v>1.0</v>
      </c>
      <c r="J51" s="4">
        <v>0.0</v>
      </c>
      <c r="K51" s="4">
        <v>0.0</v>
      </c>
      <c r="L51" s="26"/>
      <c r="M51" s="9">
        <v>1.0</v>
      </c>
      <c r="N51" s="9">
        <v>2.0</v>
      </c>
      <c r="O51" s="10" t="str">
        <f t="shared" si="19"/>
        <v>6</v>
      </c>
      <c r="P51" s="9">
        <v>12.0</v>
      </c>
      <c r="Q51" s="12" t="str">
        <f t="shared" si="20"/>
        <v>0.0</v>
      </c>
      <c r="R51" s="9">
        <v>0.0</v>
      </c>
      <c r="S51" s="9">
        <v>0.0</v>
      </c>
      <c r="T51" s="7" t="str">
        <f t="shared" si="21"/>
        <v>-0.5</v>
      </c>
      <c r="U51" s="9">
        <v>1.0</v>
      </c>
      <c r="V51" s="10" t="str">
        <f t="shared" si="22"/>
        <v>14</v>
      </c>
      <c r="W51" s="9">
        <v>5.0</v>
      </c>
      <c r="X51" s="27" t="s">
        <v>85</v>
      </c>
    </row>
    <row r="52" ht="14.25" customHeight="1">
      <c r="A52" s="4" t="s">
        <v>32</v>
      </c>
      <c r="B52" s="5" t="s">
        <v>86</v>
      </c>
      <c r="C52" s="14">
        <v>2000.0</v>
      </c>
      <c r="D52" s="4">
        <v>20.0</v>
      </c>
      <c r="E52" s="4">
        <v>3.6</v>
      </c>
      <c r="F52" s="4">
        <v>0.0</v>
      </c>
      <c r="G52" s="4">
        <v>0.0</v>
      </c>
      <c r="H52" s="4">
        <v>76.0</v>
      </c>
      <c r="I52" s="4">
        <v>1.0</v>
      </c>
      <c r="J52" s="4">
        <v>0.0</v>
      </c>
      <c r="K52" s="4">
        <v>0.0</v>
      </c>
      <c r="L52" s="26"/>
      <c r="M52" s="9">
        <v>2.0</v>
      </c>
      <c r="N52" s="9">
        <v>3.0</v>
      </c>
      <c r="O52" s="10" t="str">
        <f t="shared" si="19"/>
        <v>10</v>
      </c>
      <c r="P52" s="9">
        <v>15.0</v>
      </c>
      <c r="Q52" s="12" t="str">
        <f t="shared" si="20"/>
        <v>0.0</v>
      </c>
      <c r="R52" s="9">
        <v>0.0</v>
      </c>
      <c r="S52" s="9">
        <v>0.0</v>
      </c>
      <c r="T52" s="7" t="str">
        <f t="shared" si="21"/>
        <v>-0.5</v>
      </c>
      <c r="U52" s="9">
        <v>1.0</v>
      </c>
      <c r="V52" s="10" t="str">
        <f t="shared" si="22"/>
        <v>22</v>
      </c>
      <c r="W52" s="9">
        <v>7.0</v>
      </c>
      <c r="X52" s="27" t="s">
        <v>87</v>
      </c>
    </row>
    <row r="53" ht="14.25" customHeight="1">
      <c r="A53" s="4" t="s">
        <v>32</v>
      </c>
      <c r="B53" s="5" t="s">
        <v>88</v>
      </c>
      <c r="C53" s="4">
        <v>1600.0</v>
      </c>
      <c r="D53" s="4">
        <v>20.0</v>
      </c>
      <c r="E53" s="4">
        <v>0.5</v>
      </c>
      <c r="F53" s="4">
        <v>0.0</v>
      </c>
      <c r="G53" s="4">
        <v>0.0</v>
      </c>
      <c r="H53" s="4">
        <v>45.0</v>
      </c>
      <c r="I53" s="4">
        <v>1.0</v>
      </c>
      <c r="J53" s="4">
        <v>0.0</v>
      </c>
      <c r="K53" s="4">
        <v>0.0</v>
      </c>
      <c r="L53" s="26"/>
      <c r="M53" s="9">
        <v>1.0</v>
      </c>
      <c r="N53" s="9">
        <v>2.0</v>
      </c>
      <c r="O53" s="10" t="str">
        <f t="shared" si="19"/>
        <v>6</v>
      </c>
      <c r="P53" s="9">
        <v>10.0</v>
      </c>
      <c r="Q53" s="12" t="str">
        <f t="shared" si="20"/>
        <v>0.0</v>
      </c>
      <c r="R53" s="9">
        <v>0.0</v>
      </c>
      <c r="S53" s="9">
        <v>0.0</v>
      </c>
      <c r="T53" s="7" t="str">
        <f t="shared" si="21"/>
        <v>-0.5</v>
      </c>
      <c r="U53" s="9">
        <v>1.0</v>
      </c>
      <c r="V53" s="10" t="str">
        <f t="shared" si="22"/>
        <v>13</v>
      </c>
      <c r="W53" s="9">
        <v>4.0</v>
      </c>
      <c r="X53" s="27" t="s">
        <v>85</v>
      </c>
    </row>
    <row r="54" ht="14.25" customHeight="1">
      <c r="A54" s="4" t="s">
        <v>32</v>
      </c>
      <c r="B54" s="5" t="s">
        <v>89</v>
      </c>
      <c r="C54" s="14">
        <v>3000.0</v>
      </c>
      <c r="D54" s="4">
        <v>10.0</v>
      </c>
      <c r="E54" s="4">
        <v>1.3</v>
      </c>
      <c r="F54" s="4">
        <v>0.0</v>
      </c>
      <c r="G54" s="4">
        <v>0.0</v>
      </c>
      <c r="H54" s="4">
        <v>57.0</v>
      </c>
      <c r="I54" s="4">
        <v>1.0</v>
      </c>
      <c r="J54" s="4">
        <v>0.0</v>
      </c>
      <c r="K54" s="4">
        <v>0.0</v>
      </c>
      <c r="L54" s="26"/>
      <c r="M54" s="9">
        <v>2.0</v>
      </c>
      <c r="N54" s="9">
        <v>4.0</v>
      </c>
      <c r="O54" s="10" t="str">
        <f t="shared" si="19"/>
        <v>7</v>
      </c>
      <c r="P54" s="9">
        <v>11.0</v>
      </c>
      <c r="Q54" s="12" t="str">
        <f t="shared" si="20"/>
        <v>0.0</v>
      </c>
      <c r="R54" s="9">
        <v>0.0</v>
      </c>
      <c r="S54" s="9">
        <v>0.0</v>
      </c>
      <c r="T54" s="7" t="str">
        <f t="shared" si="21"/>
        <v>-0.5</v>
      </c>
      <c r="U54" s="9">
        <v>1.0</v>
      </c>
      <c r="V54" s="10" t="str">
        <f t="shared" si="22"/>
        <v>16</v>
      </c>
      <c r="W54" s="9">
        <v>5.0</v>
      </c>
      <c r="X54" s="27" t="s">
        <v>85</v>
      </c>
    </row>
    <row r="55" ht="14.25" customHeight="1"/>
    <row r="56" ht="14.25" customHeight="1">
      <c r="A56" t="s">
        <v>90</v>
      </c>
    </row>
    <row r="57" ht="14.25" customHeight="1">
      <c r="A57" s="4" t="s">
        <v>38</v>
      </c>
      <c r="B57" s="28" t="s">
        <v>91</v>
      </c>
      <c r="C57" s="4">
        <v>20000.0</v>
      </c>
      <c r="D57" s="4">
        <v>2.0</v>
      </c>
      <c r="E57" s="4">
        <v>27.0</v>
      </c>
      <c r="F57" s="4">
        <v>12.0</v>
      </c>
      <c r="G57" s="4">
        <v>50.0</v>
      </c>
      <c r="H57" s="4">
        <v>155.0</v>
      </c>
      <c r="I57" s="4">
        <v>1.0</v>
      </c>
      <c r="J57" s="4">
        <v>39.0</v>
      </c>
      <c r="K57" s="4">
        <v>230.0</v>
      </c>
      <c r="L57" s="26"/>
      <c r="M57" s="9">
        <v>7.0</v>
      </c>
      <c r="N57" s="9"/>
      <c r="O57" s="26"/>
      <c r="P57" s="9"/>
      <c r="Q57" s="9"/>
      <c r="R57" s="9"/>
      <c r="S57" s="9"/>
      <c r="T57" s="9"/>
      <c r="U57" s="9"/>
      <c r="V57" s="9"/>
      <c r="W57" s="9"/>
      <c r="X57" s="29"/>
    </row>
    <row r="58" ht="14.25" customHeight="1">
      <c r="B58" s="30" t="s">
        <v>92</v>
      </c>
    </row>
    <row r="59" ht="14.2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</row>
    <row r="60" ht="14.25" customHeight="1">
      <c r="A60" s="21" t="s">
        <v>93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</row>
    <row r="61" ht="14.25" customHeight="1">
      <c r="A61" s="4" t="s">
        <v>32</v>
      </c>
      <c r="B61" s="5" t="s">
        <v>94</v>
      </c>
      <c r="C61" s="4">
        <v>12400.0</v>
      </c>
      <c r="D61" s="4">
        <v>2.0</v>
      </c>
      <c r="E61" s="4">
        <v>52.0</v>
      </c>
      <c r="F61" s="4">
        <v>60.0</v>
      </c>
      <c r="G61" s="4">
        <v>110.0</v>
      </c>
      <c r="H61" s="4">
        <v>152.0</v>
      </c>
      <c r="I61" s="4">
        <v>1.0</v>
      </c>
      <c r="J61" s="4">
        <v>28.0</v>
      </c>
      <c r="K61" s="4">
        <v>140.0</v>
      </c>
      <c r="L61" s="31" t="str">
        <f t="shared" ref="L61:L66" si="23">C61/3000</f>
        <v>4.1</v>
      </c>
      <c r="M61" s="9">
        <v>4.0</v>
      </c>
      <c r="N61" s="9">
        <v>6.0</v>
      </c>
      <c r="O61" s="32" t="str">
        <f t="shared" ref="O61:O66" si="24">5+E61*3/2.4</f>
        <v>70</v>
      </c>
      <c r="P61" s="11">
        <v>80.0</v>
      </c>
      <c r="Q61" s="31" t="str">
        <f t="shared" ref="Q61:Q66" si="25">G61/15</f>
        <v>7.3</v>
      </c>
      <c r="R61" s="9">
        <v>7.0</v>
      </c>
      <c r="S61" s="9">
        <v>7.0</v>
      </c>
      <c r="T61" s="33" t="str">
        <f t="shared" ref="T61:T66" si="26">(J61-10)/20+K61/100</f>
        <v>2.3</v>
      </c>
      <c r="U61" s="9">
        <v>3.0</v>
      </c>
      <c r="V61" s="32" t="str">
        <f t="shared" ref="V61:V66" si="27">H61/10</f>
        <v>15</v>
      </c>
      <c r="W61" s="11">
        <v>15.0</v>
      </c>
      <c r="X61" s="27" t="s">
        <v>95</v>
      </c>
    </row>
    <row r="62" ht="14.25" customHeight="1">
      <c r="A62" s="4" t="s">
        <v>23</v>
      </c>
      <c r="B62" s="5" t="s">
        <v>96</v>
      </c>
      <c r="C62" s="4">
        <v>13000.0</v>
      </c>
      <c r="D62" s="4">
        <v>2.0</v>
      </c>
      <c r="E62" s="4">
        <v>24.0</v>
      </c>
      <c r="F62" s="4">
        <v>10.0</v>
      </c>
      <c r="G62" s="4">
        <v>30.0</v>
      </c>
      <c r="H62" s="4">
        <v>150.0</v>
      </c>
      <c r="I62" s="4">
        <v>1.0</v>
      </c>
      <c r="J62" s="4">
        <v>42.0</v>
      </c>
      <c r="K62" s="4">
        <v>215.0</v>
      </c>
      <c r="L62" s="31" t="str">
        <f t="shared" si="23"/>
        <v>4.3</v>
      </c>
      <c r="M62" s="9">
        <v>5.0</v>
      </c>
      <c r="N62" s="9">
        <v>5.0</v>
      </c>
      <c r="O62" s="32" t="str">
        <f t="shared" si="24"/>
        <v>35</v>
      </c>
      <c r="P62" s="11">
        <v>25.0</v>
      </c>
      <c r="Q62" s="31" t="str">
        <f t="shared" si="25"/>
        <v>2.0</v>
      </c>
      <c r="R62" s="9">
        <v>2.0</v>
      </c>
      <c r="S62" s="9">
        <v>2.0</v>
      </c>
      <c r="T62" s="33" t="str">
        <f t="shared" si="26"/>
        <v>3.75</v>
      </c>
      <c r="U62" s="9">
        <v>4.0</v>
      </c>
      <c r="V62" s="32" t="str">
        <f t="shared" si="27"/>
        <v>15</v>
      </c>
      <c r="W62" s="11">
        <v>15.0</v>
      </c>
      <c r="X62" s="27" t="s">
        <v>95</v>
      </c>
    </row>
    <row r="63" ht="14.25" customHeight="1">
      <c r="A63" s="4" t="s">
        <v>23</v>
      </c>
      <c r="B63" s="5" t="s">
        <v>97</v>
      </c>
      <c r="C63" s="4">
        <v>8000.0</v>
      </c>
      <c r="D63" s="4">
        <v>2.0</v>
      </c>
      <c r="E63" s="4">
        <v>68.0</v>
      </c>
      <c r="F63" s="4">
        <v>62.0</v>
      </c>
      <c r="G63" s="4">
        <v>150.0</v>
      </c>
      <c r="H63" s="4">
        <v>380.0</v>
      </c>
      <c r="I63" s="4">
        <v>1.0</v>
      </c>
      <c r="J63" s="4">
        <v>40.0</v>
      </c>
      <c r="K63" s="4">
        <v>120.0</v>
      </c>
      <c r="L63" s="31" t="str">
        <f t="shared" si="23"/>
        <v>2.7</v>
      </c>
      <c r="M63" s="9">
        <v>3.0</v>
      </c>
      <c r="N63" s="9">
        <v>7.0</v>
      </c>
      <c r="O63" s="32" t="str">
        <f t="shared" si="24"/>
        <v>90</v>
      </c>
      <c r="P63" s="11">
        <v>25.0</v>
      </c>
      <c r="Q63" s="31" t="str">
        <f t="shared" si="25"/>
        <v>10.0</v>
      </c>
      <c r="R63" s="9">
        <v>10.0</v>
      </c>
      <c r="S63" s="9">
        <v>10.0</v>
      </c>
      <c r="T63" s="33" t="str">
        <f t="shared" si="26"/>
        <v>2.7</v>
      </c>
      <c r="U63" s="9">
        <v>3.0</v>
      </c>
      <c r="V63" s="32" t="str">
        <f t="shared" si="27"/>
        <v>38</v>
      </c>
      <c r="W63" s="11">
        <v>15.0</v>
      </c>
      <c r="X63" s="27" t="s">
        <v>98</v>
      </c>
    </row>
    <row r="64" ht="14.25" customHeight="1">
      <c r="A64" s="4" t="s">
        <v>38</v>
      </c>
      <c r="B64" s="28" t="s">
        <v>99</v>
      </c>
      <c r="C64" s="4">
        <v>11000.0</v>
      </c>
      <c r="D64" s="4">
        <v>4.0</v>
      </c>
      <c r="E64" s="4">
        <v>10.0</v>
      </c>
      <c r="F64" s="4">
        <v>6.0</v>
      </c>
      <c r="G64" s="4">
        <v>13.0</v>
      </c>
      <c r="H64" s="4">
        <v>105.0</v>
      </c>
      <c r="I64" s="4">
        <v>1.0</v>
      </c>
      <c r="J64" s="4">
        <v>72.0</v>
      </c>
      <c r="K64" s="4">
        <v>320.0</v>
      </c>
      <c r="L64" s="31" t="str">
        <f t="shared" si="23"/>
        <v>3.7</v>
      </c>
      <c r="M64" s="9">
        <v>4.0</v>
      </c>
      <c r="N64" s="9">
        <v>4.0</v>
      </c>
      <c r="O64" s="32" t="str">
        <f t="shared" si="24"/>
        <v>18</v>
      </c>
      <c r="P64" s="11">
        <v>20.0</v>
      </c>
      <c r="Q64" s="31" t="str">
        <f t="shared" si="25"/>
        <v>0.9</v>
      </c>
      <c r="R64" s="9">
        <v>1.0</v>
      </c>
      <c r="S64" s="9">
        <v>1.0</v>
      </c>
      <c r="T64" s="33" t="str">
        <f t="shared" si="26"/>
        <v>6.3</v>
      </c>
      <c r="U64" s="9">
        <v>5.0</v>
      </c>
      <c r="V64" s="32" t="str">
        <f t="shared" si="27"/>
        <v>11</v>
      </c>
      <c r="W64" s="11">
        <v>10.0</v>
      </c>
      <c r="X64" s="27" t="s">
        <v>100</v>
      </c>
    </row>
    <row r="65" ht="14.25" customHeight="1">
      <c r="A65" s="4" t="s">
        <v>38</v>
      </c>
      <c r="B65" s="5" t="s">
        <v>101</v>
      </c>
      <c r="C65" s="4">
        <v>11000.0</v>
      </c>
      <c r="D65" s="4">
        <v>3.0</v>
      </c>
      <c r="E65" s="4">
        <v>23.0</v>
      </c>
      <c r="F65" s="4">
        <v>12.0</v>
      </c>
      <c r="G65" s="4">
        <v>30.0</v>
      </c>
      <c r="H65" s="4">
        <v>105.0</v>
      </c>
      <c r="I65" s="4">
        <v>1.0</v>
      </c>
      <c r="J65" s="4">
        <v>39.0</v>
      </c>
      <c r="K65" s="4">
        <v>190.0</v>
      </c>
      <c r="L65" s="31" t="str">
        <f t="shared" si="23"/>
        <v>3.7</v>
      </c>
      <c r="M65" s="9">
        <v>4.0</v>
      </c>
      <c r="N65" s="9">
        <v>4.0</v>
      </c>
      <c r="O65" s="32" t="str">
        <f t="shared" si="24"/>
        <v>34</v>
      </c>
      <c r="P65" s="11">
        <v>25.0</v>
      </c>
      <c r="Q65" s="31" t="str">
        <f t="shared" si="25"/>
        <v>2.0</v>
      </c>
      <c r="R65" s="9">
        <v>2.0</v>
      </c>
      <c r="S65" s="9">
        <v>2.0</v>
      </c>
      <c r="T65" s="33" t="str">
        <f t="shared" si="26"/>
        <v>3.35</v>
      </c>
      <c r="U65" s="9">
        <v>4.0</v>
      </c>
      <c r="V65" s="32" t="str">
        <f t="shared" si="27"/>
        <v>11</v>
      </c>
      <c r="W65" s="11">
        <v>10.0</v>
      </c>
      <c r="X65" s="27" t="s">
        <v>100</v>
      </c>
    </row>
    <row r="66" ht="14.25" customHeight="1">
      <c r="A66" s="4" t="s">
        <v>38</v>
      </c>
      <c r="B66" s="28" t="s">
        <v>102</v>
      </c>
      <c r="C66" s="4">
        <v>9600.0</v>
      </c>
      <c r="D66" s="4">
        <v>2.0</v>
      </c>
      <c r="E66" s="4">
        <v>15.0</v>
      </c>
      <c r="F66" s="4">
        <v>10.0</v>
      </c>
      <c r="G66" s="4">
        <v>44.0</v>
      </c>
      <c r="H66" s="4">
        <v>75.0</v>
      </c>
      <c r="I66" s="4">
        <v>1.0</v>
      </c>
      <c r="J66" s="4">
        <v>58.0</v>
      </c>
      <c r="K66" s="4">
        <v>160.0</v>
      </c>
      <c r="L66" s="31" t="str">
        <f t="shared" si="23"/>
        <v>3.2</v>
      </c>
      <c r="M66" s="9">
        <v>4.0</v>
      </c>
      <c r="N66" s="9">
        <v>3.0</v>
      </c>
      <c r="O66" s="32" t="str">
        <f t="shared" si="24"/>
        <v>24</v>
      </c>
      <c r="P66" s="11">
        <v>25.0</v>
      </c>
      <c r="Q66" s="31" t="str">
        <f t="shared" si="25"/>
        <v>2.9</v>
      </c>
      <c r="R66" s="9">
        <v>3.0</v>
      </c>
      <c r="S66" s="9">
        <v>2.0</v>
      </c>
      <c r="T66" s="33" t="str">
        <f t="shared" si="26"/>
        <v>4</v>
      </c>
      <c r="U66" s="9">
        <v>4.0</v>
      </c>
      <c r="V66" s="32" t="str">
        <f t="shared" si="27"/>
        <v>8</v>
      </c>
      <c r="W66" s="11">
        <v>8.0</v>
      </c>
      <c r="X66" s="27" t="s">
        <v>103</v>
      </c>
    </row>
    <row r="67" ht="14.2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21"/>
    </row>
    <row r="68" ht="14.25" customHeight="1">
      <c r="A68" s="34" t="s">
        <v>104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21"/>
    </row>
    <row r="69" ht="14.25" customHeight="1">
      <c r="A69" s="4" t="s">
        <v>38</v>
      </c>
      <c r="B69" s="5" t="s">
        <v>105</v>
      </c>
      <c r="C69" s="4">
        <v>11000.0</v>
      </c>
      <c r="D69" s="4">
        <v>3.0</v>
      </c>
      <c r="E69" s="4">
        <v>3.0</v>
      </c>
      <c r="F69" s="4">
        <v>0.0</v>
      </c>
      <c r="G69" s="4">
        <v>0.0</v>
      </c>
      <c r="H69" s="4">
        <v>105.0</v>
      </c>
      <c r="I69" s="4">
        <v>1.0</v>
      </c>
      <c r="J69" s="4">
        <v>0.0</v>
      </c>
      <c r="K69" s="4">
        <v>190.0</v>
      </c>
      <c r="L69" s="31" t="str">
        <f t="shared" ref="L69:L76" si="28">C69/3000</f>
        <v>3.7</v>
      </c>
      <c r="M69" s="9">
        <v>4.0</v>
      </c>
      <c r="N69" s="9">
        <v>3.0</v>
      </c>
      <c r="O69" s="32" t="str">
        <f t="shared" ref="O69:O76" si="29">5+E69*3/2.4</f>
        <v>9</v>
      </c>
      <c r="P69" s="9">
        <v>12.0</v>
      </c>
      <c r="Q69" s="31" t="str">
        <f t="shared" ref="Q69:Q76" si="30">G69/15</f>
        <v>0.0</v>
      </c>
      <c r="R69" s="9">
        <v>0.0</v>
      </c>
      <c r="S69" s="9">
        <v>0.0</v>
      </c>
      <c r="T69" s="33" t="str">
        <f t="shared" ref="T69:T76" si="31">(J69-10)/20+K69/100</f>
        <v>1.4</v>
      </c>
      <c r="U69" s="9">
        <v>1.0</v>
      </c>
      <c r="V69" s="32" t="str">
        <f t="shared" ref="V69:V76" si="32">H69/10</f>
        <v>11</v>
      </c>
      <c r="W69" s="11">
        <v>10.0</v>
      </c>
      <c r="X69" s="35" t="s">
        <v>106</v>
      </c>
    </row>
    <row r="70" ht="14.25" customHeight="1">
      <c r="A70" s="4"/>
      <c r="B70" s="28" t="s">
        <v>107</v>
      </c>
      <c r="C70" s="4">
        <v>23000.0</v>
      </c>
      <c r="D70" s="4">
        <v>2.0</v>
      </c>
      <c r="E70" s="4">
        <v>6.0</v>
      </c>
      <c r="F70" s="4">
        <v>0.0</v>
      </c>
      <c r="G70" s="4">
        <v>0.0</v>
      </c>
      <c r="H70" s="4">
        <v>155.0</v>
      </c>
      <c r="I70" s="4">
        <v>1.0</v>
      </c>
      <c r="J70" s="4">
        <v>0.0</v>
      </c>
      <c r="K70" s="4">
        <v>205.0</v>
      </c>
      <c r="L70" s="31" t="str">
        <f t="shared" si="28"/>
        <v>7.7</v>
      </c>
      <c r="M70" s="9">
        <v>8.0</v>
      </c>
      <c r="N70" s="9">
        <v>6.0</v>
      </c>
      <c r="O70" s="32" t="str">
        <f t="shared" si="29"/>
        <v>13</v>
      </c>
      <c r="P70" s="9">
        <v>13.0</v>
      </c>
      <c r="Q70" s="31" t="str">
        <f t="shared" si="30"/>
        <v>0.0</v>
      </c>
      <c r="R70" s="9">
        <v>0.0</v>
      </c>
      <c r="S70" s="9">
        <v>0.0</v>
      </c>
      <c r="T70" s="33" t="str">
        <f t="shared" si="31"/>
        <v>1.55</v>
      </c>
      <c r="U70" s="9">
        <v>1.0</v>
      </c>
      <c r="V70" s="32" t="str">
        <f t="shared" si="32"/>
        <v>16</v>
      </c>
      <c r="W70" s="11">
        <v>15.0</v>
      </c>
      <c r="X70" s="27" t="s">
        <v>95</v>
      </c>
    </row>
    <row r="71" ht="14.25" customHeight="1">
      <c r="A71" s="4" t="s">
        <v>32</v>
      </c>
      <c r="B71" s="28" t="s">
        <v>108</v>
      </c>
      <c r="C71" s="4">
        <v>18000.0</v>
      </c>
      <c r="D71" s="4">
        <v>1.0</v>
      </c>
      <c r="E71" s="4">
        <v>20.0</v>
      </c>
      <c r="F71" s="4">
        <v>0.0</v>
      </c>
      <c r="G71" s="4">
        <v>0.0</v>
      </c>
      <c r="H71" s="4">
        <v>203.0</v>
      </c>
      <c r="I71" s="4">
        <v>1.0</v>
      </c>
      <c r="J71" s="4">
        <v>0.0</v>
      </c>
      <c r="K71" s="4">
        <v>0.0</v>
      </c>
      <c r="L71" s="31" t="str">
        <f t="shared" si="28"/>
        <v>6.0</v>
      </c>
      <c r="M71" s="9">
        <v>6.0</v>
      </c>
      <c r="N71" s="9">
        <v>7.0</v>
      </c>
      <c r="O71" s="32" t="str">
        <f t="shared" si="29"/>
        <v>30</v>
      </c>
      <c r="P71" s="9">
        <v>30.0</v>
      </c>
      <c r="Q71" s="31" t="str">
        <f t="shared" si="30"/>
        <v>0.0</v>
      </c>
      <c r="R71" s="9">
        <v>0.0</v>
      </c>
      <c r="S71" s="9">
        <v>0.0</v>
      </c>
      <c r="T71" s="33" t="str">
        <f t="shared" si="31"/>
        <v>-0.5</v>
      </c>
      <c r="U71" s="9">
        <v>1.0</v>
      </c>
      <c r="V71" s="32" t="str">
        <f t="shared" si="32"/>
        <v>20</v>
      </c>
      <c r="W71" s="11">
        <v>20.0</v>
      </c>
      <c r="X71" s="27" t="s">
        <v>109</v>
      </c>
    </row>
    <row r="72" ht="14.25" customHeight="1">
      <c r="A72" s="4" t="s">
        <v>32</v>
      </c>
      <c r="B72" s="28" t="s">
        <v>110</v>
      </c>
      <c r="C72" s="4">
        <v>17200.0</v>
      </c>
      <c r="D72" s="4">
        <v>4.0</v>
      </c>
      <c r="E72" s="4">
        <v>8.0</v>
      </c>
      <c r="F72" s="4">
        <v>0.0</v>
      </c>
      <c r="G72" s="4">
        <v>0.0</v>
      </c>
      <c r="H72" s="4">
        <v>152.0</v>
      </c>
      <c r="I72" s="4">
        <v>1.0</v>
      </c>
      <c r="J72" s="4">
        <v>0.0</v>
      </c>
      <c r="K72" s="4">
        <v>0.0</v>
      </c>
      <c r="L72" s="31" t="str">
        <f t="shared" si="28"/>
        <v>5.7</v>
      </c>
      <c r="M72" s="9">
        <v>6.0</v>
      </c>
      <c r="N72" s="9">
        <v>6.0</v>
      </c>
      <c r="O72" s="32" t="str">
        <f t="shared" si="29"/>
        <v>15</v>
      </c>
      <c r="P72" s="9">
        <v>15.0</v>
      </c>
      <c r="Q72" s="31" t="str">
        <f t="shared" si="30"/>
        <v>0.0</v>
      </c>
      <c r="R72" s="9">
        <v>0.0</v>
      </c>
      <c r="S72" s="9">
        <v>0.0</v>
      </c>
      <c r="T72" s="33" t="str">
        <f t="shared" si="31"/>
        <v>-0.5</v>
      </c>
      <c r="U72" s="9">
        <v>1.0</v>
      </c>
      <c r="V72" s="32" t="str">
        <f t="shared" si="32"/>
        <v>15</v>
      </c>
      <c r="W72" s="11">
        <v>15.0</v>
      </c>
      <c r="X72" s="27" t="s">
        <v>95</v>
      </c>
    </row>
    <row r="73" ht="14.25" customHeight="1">
      <c r="A73" s="4" t="s">
        <v>32</v>
      </c>
      <c r="B73" s="5" t="s">
        <v>111</v>
      </c>
      <c r="C73" s="4">
        <v>11800.0</v>
      </c>
      <c r="D73" s="4">
        <v>15.0</v>
      </c>
      <c r="E73" s="4">
        <v>3.0</v>
      </c>
      <c r="F73" s="4">
        <v>0.0</v>
      </c>
      <c r="G73" s="4">
        <v>0.0</v>
      </c>
      <c r="H73" s="4">
        <v>122.0</v>
      </c>
      <c r="I73" s="4">
        <v>1.0</v>
      </c>
      <c r="J73" s="4">
        <v>0.0</v>
      </c>
      <c r="K73" s="4">
        <v>0.0</v>
      </c>
      <c r="L73" s="31" t="str">
        <f t="shared" si="28"/>
        <v>3.9</v>
      </c>
      <c r="M73" s="9">
        <v>4.0</v>
      </c>
      <c r="N73" s="9">
        <v>3.0</v>
      </c>
      <c r="O73" s="32" t="str">
        <f t="shared" si="29"/>
        <v>9</v>
      </c>
      <c r="P73" s="9">
        <v>12.0</v>
      </c>
      <c r="Q73" s="31" t="str">
        <f t="shared" si="30"/>
        <v>0.0</v>
      </c>
      <c r="R73" s="9">
        <v>0.0</v>
      </c>
      <c r="S73" s="9">
        <v>0.0</v>
      </c>
      <c r="T73" s="33" t="str">
        <f t="shared" si="31"/>
        <v>-0.5</v>
      </c>
      <c r="U73" s="9">
        <v>1.0</v>
      </c>
      <c r="V73" s="32" t="str">
        <f t="shared" si="32"/>
        <v>12</v>
      </c>
      <c r="W73" s="11">
        <v>12.0</v>
      </c>
      <c r="X73" s="27" t="s">
        <v>112</v>
      </c>
    </row>
    <row r="74" ht="14.25" customHeight="1">
      <c r="A74" s="4" t="s">
        <v>23</v>
      </c>
      <c r="B74" s="5" t="s">
        <v>113</v>
      </c>
      <c r="C74" s="4">
        <v>11000.0</v>
      </c>
      <c r="D74" s="4">
        <v>8.0</v>
      </c>
      <c r="E74" s="4">
        <v>4.0</v>
      </c>
      <c r="F74" s="4">
        <v>0.0</v>
      </c>
      <c r="G74" s="4">
        <v>0.0</v>
      </c>
      <c r="H74" s="4">
        <v>105.0</v>
      </c>
      <c r="I74" s="4">
        <v>1.0</v>
      </c>
      <c r="J74" s="4">
        <v>0.0</v>
      </c>
      <c r="K74" s="4">
        <v>0.0</v>
      </c>
      <c r="L74" s="31" t="str">
        <f t="shared" si="28"/>
        <v>3.7</v>
      </c>
      <c r="M74" s="9">
        <v>4.0</v>
      </c>
      <c r="N74" s="36">
        <v>3.0</v>
      </c>
      <c r="O74" s="32" t="str">
        <f t="shared" si="29"/>
        <v>10</v>
      </c>
      <c r="P74" s="9">
        <v>13.0</v>
      </c>
      <c r="Q74" s="31" t="str">
        <f t="shared" si="30"/>
        <v>0.0</v>
      </c>
      <c r="R74" s="9">
        <v>0.0</v>
      </c>
      <c r="S74" s="9">
        <v>0.0</v>
      </c>
      <c r="T74" s="33" t="str">
        <f t="shared" si="31"/>
        <v>-0.5</v>
      </c>
      <c r="U74" s="9">
        <v>1.0</v>
      </c>
      <c r="V74" s="32" t="str">
        <f t="shared" si="32"/>
        <v>11</v>
      </c>
      <c r="W74" s="11">
        <v>15.0</v>
      </c>
      <c r="X74" s="27" t="s">
        <v>100</v>
      </c>
    </row>
    <row r="75" ht="14.25" customHeight="1">
      <c r="A75" s="4" t="s">
        <v>38</v>
      </c>
      <c r="B75" s="28" t="s">
        <v>114</v>
      </c>
      <c r="C75" s="4">
        <v>23700.0</v>
      </c>
      <c r="D75" s="4">
        <v>1.0</v>
      </c>
      <c r="E75" s="4">
        <v>15.0</v>
      </c>
      <c r="F75" s="4">
        <v>0.0</v>
      </c>
      <c r="G75" s="4">
        <v>0.0</v>
      </c>
      <c r="H75" s="4">
        <v>155.0</v>
      </c>
      <c r="I75" s="4">
        <v>1.0</v>
      </c>
      <c r="J75" s="4">
        <v>0.0</v>
      </c>
      <c r="K75" s="4">
        <v>200.0</v>
      </c>
      <c r="L75" s="31" t="str">
        <f t="shared" si="28"/>
        <v>7.9</v>
      </c>
      <c r="M75" s="9">
        <v>8.0</v>
      </c>
      <c r="N75" s="9">
        <v>6.0</v>
      </c>
      <c r="O75" s="32" t="str">
        <f t="shared" si="29"/>
        <v>24</v>
      </c>
      <c r="P75" s="9">
        <v>24.0</v>
      </c>
      <c r="Q75" s="31" t="str">
        <f t="shared" si="30"/>
        <v>0.0</v>
      </c>
      <c r="R75" s="9">
        <v>0.0</v>
      </c>
      <c r="S75" s="9">
        <v>0.0</v>
      </c>
      <c r="T75" s="33" t="str">
        <f t="shared" si="31"/>
        <v>1.5</v>
      </c>
      <c r="U75" s="9">
        <v>1.0</v>
      </c>
      <c r="V75" s="32" t="str">
        <f t="shared" si="32"/>
        <v>16</v>
      </c>
      <c r="W75" s="11">
        <v>15.0</v>
      </c>
      <c r="X75" s="27" t="s">
        <v>95</v>
      </c>
    </row>
    <row r="76" ht="14.25" customHeight="1">
      <c r="A76" s="4" t="s">
        <v>32</v>
      </c>
      <c r="B76" s="28" t="s">
        <v>115</v>
      </c>
      <c r="C76" s="4">
        <v>300000.0</v>
      </c>
      <c r="D76" s="4">
        <v>1.0</v>
      </c>
      <c r="E76" s="4">
        <v>15.0</v>
      </c>
      <c r="F76" s="4">
        <v>0.0</v>
      </c>
      <c r="G76" s="4">
        <v>0.0</v>
      </c>
      <c r="H76" s="4">
        <v>155.0</v>
      </c>
      <c r="I76" s="4">
        <v>1.0</v>
      </c>
      <c r="J76" s="4">
        <v>0.0</v>
      </c>
      <c r="K76" s="4">
        <v>200.0</v>
      </c>
      <c r="L76" s="31" t="str">
        <f t="shared" si="28"/>
        <v>100.0</v>
      </c>
      <c r="M76" s="9">
        <v>8.0</v>
      </c>
      <c r="N76" s="9">
        <v>6.0</v>
      </c>
      <c r="O76" s="32" t="str">
        <f t="shared" si="29"/>
        <v>24</v>
      </c>
      <c r="P76" s="9">
        <v>24.0</v>
      </c>
      <c r="Q76" s="31" t="str">
        <f t="shared" si="30"/>
        <v>0.0</v>
      </c>
      <c r="R76" s="9">
        <v>0.0</v>
      </c>
      <c r="S76" s="9">
        <v>0.0</v>
      </c>
      <c r="T76" s="33" t="str">
        <f t="shared" si="31"/>
        <v>1.5</v>
      </c>
      <c r="U76" s="9">
        <v>1.0</v>
      </c>
      <c r="V76" s="32" t="str">
        <f t="shared" si="32"/>
        <v>16</v>
      </c>
      <c r="W76" s="11">
        <v>15.0</v>
      </c>
      <c r="X76" s="27" t="s">
        <v>95</v>
      </c>
    </row>
    <row r="77" ht="14.25" customHeight="1"/>
    <row r="78" ht="14.25" customHeight="1">
      <c r="A78" t="s">
        <v>116</v>
      </c>
    </row>
    <row r="79" ht="14.25" customHeight="1">
      <c r="A79" s="4" t="s">
        <v>32</v>
      </c>
      <c r="B79" s="28" t="s">
        <v>117</v>
      </c>
      <c r="C79" s="4">
        <v>6000.0</v>
      </c>
      <c r="D79" s="4"/>
      <c r="E79" s="4">
        <v>5.0</v>
      </c>
      <c r="F79" s="4"/>
      <c r="G79" s="4" t="s">
        <v>118</v>
      </c>
      <c r="H79" s="4">
        <v>132.0</v>
      </c>
      <c r="I79" s="4"/>
      <c r="J79" s="4">
        <v>55.0</v>
      </c>
      <c r="K79" s="4"/>
      <c r="L79" s="26"/>
      <c r="M79" s="9">
        <v>3.0</v>
      </c>
      <c r="N79" s="9"/>
      <c r="O79" s="26"/>
      <c r="P79" s="9"/>
      <c r="Q79" s="9"/>
      <c r="R79" s="9"/>
      <c r="S79" s="9"/>
      <c r="T79" s="9"/>
      <c r="U79" s="9"/>
      <c r="V79" s="9"/>
      <c r="W79" s="9"/>
      <c r="X79" s="29"/>
    </row>
    <row r="80" ht="14.25" customHeight="1">
      <c r="A80" s="4" t="s">
        <v>119</v>
      </c>
      <c r="B80" s="28" t="s">
        <v>120</v>
      </c>
      <c r="C80" s="4">
        <v>300.0</v>
      </c>
      <c r="D80" s="4"/>
      <c r="E80" s="4" t="s">
        <v>121</v>
      </c>
      <c r="F80" s="4"/>
      <c r="G80" s="4"/>
      <c r="H80" s="4">
        <v>7.9</v>
      </c>
      <c r="I80" s="4"/>
      <c r="J80" s="4"/>
      <c r="K80" s="4"/>
      <c r="L80" s="26"/>
      <c r="M80" s="9">
        <v>1.0</v>
      </c>
      <c r="N80" s="9"/>
      <c r="O80" s="26"/>
      <c r="P80" s="9"/>
      <c r="Q80" s="9"/>
      <c r="R80" s="9"/>
      <c r="S80" s="9"/>
      <c r="T80" s="9"/>
      <c r="U80" s="9"/>
      <c r="V80" s="9"/>
      <c r="W80" s="9"/>
      <c r="X80" s="29"/>
    </row>
    <row r="81" ht="14.25" customHeight="1">
      <c r="A81" s="4" t="s">
        <v>32</v>
      </c>
      <c r="B81" s="28" t="s">
        <v>120</v>
      </c>
      <c r="C81" s="4">
        <v>300.0</v>
      </c>
      <c r="D81" s="4"/>
      <c r="E81" s="4" t="s">
        <v>122</v>
      </c>
      <c r="F81" s="4"/>
      <c r="G81" s="4"/>
      <c r="H81" s="4">
        <v>14.5</v>
      </c>
      <c r="I81" s="4"/>
      <c r="J81" s="4"/>
      <c r="K81" s="4"/>
      <c r="L81" s="26"/>
      <c r="O81" s="26"/>
    </row>
    <row r="82" ht="14.25" customHeight="1">
      <c r="B82" t="s">
        <v>123</v>
      </c>
    </row>
    <row r="83" ht="14.25" customHeight="1">
      <c r="B83" t="s">
        <v>124</v>
      </c>
    </row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1.1434721946716309" footer="0.0" header="0.0" left="0.6998611092567444" right="0.6998611092567444" top="1.1434721946716309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4.43" defaultRowHeight="15.0"/>
  <cols>
    <col customWidth="1" min="1" max="1" width="9.57"/>
    <col customWidth="1" min="2" max="2" width="31.14"/>
    <col customWidth="1" min="3" max="3" width="38.14"/>
    <col customWidth="1" min="4" max="4" width="12.0"/>
    <col customWidth="1" min="5" max="5" width="10.29"/>
    <col customWidth="1" min="6" max="6" width="15.0"/>
    <col customWidth="1" min="7" max="19" width="9.57"/>
    <col customWidth="1" min="20" max="20" width="7.0"/>
    <col customWidth="1" min="21" max="21" width="9.57"/>
    <col customWidth="1" min="22" max="22" width="48.29"/>
    <col customWidth="1" min="23" max="42" width="9.57"/>
  </cols>
  <sheetData>
    <row r="1" ht="14.25" customHeight="1">
      <c r="A1" s="1"/>
      <c r="B1" s="2" t="s">
        <v>125</v>
      </c>
      <c r="C1" s="37" t="s">
        <v>126</v>
      </c>
      <c r="D1" s="37" t="s">
        <v>127</v>
      </c>
      <c r="E1" s="38" t="s">
        <v>6</v>
      </c>
      <c r="F1" s="3" t="s">
        <v>128</v>
      </c>
      <c r="G1" s="1" t="s">
        <v>129</v>
      </c>
      <c r="H1" s="1" t="s">
        <v>130</v>
      </c>
      <c r="I1" s="1" t="s">
        <v>18</v>
      </c>
      <c r="J1" s="1" t="s">
        <v>131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132</v>
      </c>
      <c r="V1" s="39" t="s">
        <v>21</v>
      </c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</row>
    <row r="2" ht="14.25" customHeight="1">
      <c r="A2" s="40" t="s">
        <v>38</v>
      </c>
      <c r="B2" s="41" t="s">
        <v>133</v>
      </c>
      <c r="C2" s="42" t="s">
        <v>134</v>
      </c>
      <c r="D2" s="28">
        <v>203.0</v>
      </c>
      <c r="E2" s="28">
        <v>4.0</v>
      </c>
      <c r="F2" s="4">
        <v>27000.0</v>
      </c>
      <c r="G2" s="4">
        <v>37000.0</v>
      </c>
      <c r="H2" s="4">
        <v>180.0</v>
      </c>
      <c r="I2" s="4">
        <v>61.0</v>
      </c>
      <c r="J2" s="43" t="str">
        <f t="shared" ref="J2:J16" si="1">F2/4000</f>
        <v>6.8</v>
      </c>
      <c r="K2" s="44">
        <v>7.0</v>
      </c>
      <c r="L2" s="44">
        <v>14.0</v>
      </c>
      <c r="M2" s="45" t="str">
        <f t="shared" ref="M2:M16" si="2">G2/20</f>
        <v>1850</v>
      </c>
      <c r="N2" s="11">
        <v>1500.0</v>
      </c>
      <c r="O2" s="43" t="str">
        <f t="shared" ref="O2:O16" si="3">H2/30</f>
        <v>6.0</v>
      </c>
      <c r="P2" s="44">
        <v>6.0</v>
      </c>
      <c r="Q2" s="46" t="str">
        <f t="shared" ref="Q2:Q16" si="4">I2/10</f>
        <v>6.1</v>
      </c>
      <c r="R2" s="44">
        <v>6.0</v>
      </c>
      <c r="S2" s="45" t="str">
        <f t="shared" ref="S2:S16" si="5">D2/10</f>
        <v>20</v>
      </c>
      <c r="T2" s="11">
        <v>15.0</v>
      </c>
      <c r="U2" s="44">
        <v>2.0</v>
      </c>
      <c r="V2" s="47" t="s">
        <v>135</v>
      </c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</row>
    <row r="3" ht="14.25" customHeight="1">
      <c r="A3" s="40" t="s">
        <v>38</v>
      </c>
      <c r="B3" s="41" t="s">
        <v>136</v>
      </c>
      <c r="C3" s="42" t="s">
        <v>137</v>
      </c>
      <c r="D3" s="28">
        <v>127.0</v>
      </c>
      <c r="E3" s="28">
        <v>5.0</v>
      </c>
      <c r="F3" s="4">
        <v>16000.0</v>
      </c>
      <c r="G3" s="4">
        <v>2000.0</v>
      </c>
      <c r="H3" s="4">
        <v>150.0</v>
      </c>
      <c r="I3" s="4">
        <v>67.0</v>
      </c>
      <c r="J3" s="43" t="str">
        <f t="shared" si="1"/>
        <v>4.0</v>
      </c>
      <c r="K3" s="44">
        <v>4.0</v>
      </c>
      <c r="L3" s="44">
        <v>5.0</v>
      </c>
      <c r="M3" s="45" t="str">
        <f t="shared" si="2"/>
        <v>100</v>
      </c>
      <c r="N3" s="11">
        <v>100.0</v>
      </c>
      <c r="O3" s="43" t="str">
        <f t="shared" si="3"/>
        <v>5.0</v>
      </c>
      <c r="P3" s="44">
        <v>5.0</v>
      </c>
      <c r="Q3" s="46" t="str">
        <f t="shared" si="4"/>
        <v>6.7</v>
      </c>
      <c r="R3" s="44">
        <v>6.0</v>
      </c>
      <c r="S3" s="45" t="str">
        <f t="shared" si="5"/>
        <v>13</v>
      </c>
      <c r="T3" s="11">
        <v>20.0</v>
      </c>
      <c r="U3" s="44">
        <v>1.0</v>
      </c>
      <c r="V3" s="47" t="s">
        <v>138</v>
      </c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</row>
    <row r="4" ht="14.25" customHeight="1">
      <c r="A4" s="4" t="s">
        <v>38</v>
      </c>
      <c r="B4" s="28" t="s">
        <v>139</v>
      </c>
      <c r="C4" s="48"/>
      <c r="D4" s="28"/>
      <c r="E4" s="28"/>
      <c r="F4" s="4">
        <v>16000.0</v>
      </c>
      <c r="G4" s="4">
        <v>2000.0</v>
      </c>
      <c r="H4" s="4">
        <v>0.0</v>
      </c>
      <c r="I4" s="4">
        <v>67.0</v>
      </c>
      <c r="J4" s="43" t="str">
        <f t="shared" si="1"/>
        <v>4.0</v>
      </c>
      <c r="K4" s="44">
        <v>4.0</v>
      </c>
      <c r="L4" s="44">
        <v>5.0</v>
      </c>
      <c r="M4" s="45" t="str">
        <f t="shared" si="2"/>
        <v>100</v>
      </c>
      <c r="N4" s="11">
        <v>100.0</v>
      </c>
      <c r="O4" s="43" t="str">
        <f t="shared" si="3"/>
        <v>0.0</v>
      </c>
      <c r="P4" s="44">
        <v>0.0</v>
      </c>
      <c r="Q4" s="46" t="str">
        <f t="shared" si="4"/>
        <v>6.7</v>
      </c>
      <c r="R4" s="44">
        <v>6.0</v>
      </c>
      <c r="S4" s="45" t="str">
        <f t="shared" si="5"/>
        <v>0</v>
      </c>
      <c r="T4" s="11">
        <v>20.0</v>
      </c>
      <c r="U4" s="44">
        <v>1.0</v>
      </c>
      <c r="V4" s="47" t="s">
        <v>140</v>
      </c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ht="14.25" customHeight="1">
      <c r="A5" s="40" t="s">
        <v>38</v>
      </c>
      <c r="B5" s="41" t="s">
        <v>141</v>
      </c>
      <c r="C5" s="42" t="s">
        <v>142</v>
      </c>
      <c r="D5" s="28">
        <v>305.0</v>
      </c>
      <c r="E5" s="28">
        <v>12.0</v>
      </c>
      <c r="F5" s="4">
        <v>23000.0</v>
      </c>
      <c r="G5" s="4">
        <v>26000.0</v>
      </c>
      <c r="H5" s="4">
        <v>300.0</v>
      </c>
      <c r="I5" s="4">
        <v>40.0</v>
      </c>
      <c r="J5" s="43" t="str">
        <f t="shared" si="1"/>
        <v>5.8</v>
      </c>
      <c r="K5" s="44">
        <v>6.0</v>
      </c>
      <c r="L5" s="44">
        <v>11.0</v>
      </c>
      <c r="M5" s="45" t="str">
        <f t="shared" si="2"/>
        <v>1300</v>
      </c>
      <c r="N5" s="11">
        <v>1000.0</v>
      </c>
      <c r="O5" s="43" t="str">
        <f t="shared" si="3"/>
        <v>10.0</v>
      </c>
      <c r="P5" s="44">
        <v>10.0</v>
      </c>
      <c r="Q5" s="46" t="str">
        <f t="shared" si="4"/>
        <v>4</v>
      </c>
      <c r="R5" s="44">
        <v>4.0</v>
      </c>
      <c r="S5" s="45" t="str">
        <f t="shared" si="5"/>
        <v>31</v>
      </c>
      <c r="T5" s="11">
        <v>35.0</v>
      </c>
      <c r="U5" s="44">
        <v>2.0</v>
      </c>
      <c r="V5" s="47" t="s">
        <v>143</v>
      </c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ht="14.25" customHeight="1">
      <c r="A6" s="40" t="s">
        <v>38</v>
      </c>
      <c r="B6" s="41" t="s">
        <v>144</v>
      </c>
      <c r="C6" s="42" t="s">
        <v>145</v>
      </c>
      <c r="D6" s="28">
        <v>203.0</v>
      </c>
      <c r="E6" s="28">
        <v>9.0</v>
      </c>
      <c r="F6" s="4">
        <v>27000.0</v>
      </c>
      <c r="G6" s="4">
        <v>9200.0</v>
      </c>
      <c r="H6" s="4">
        <v>100.0</v>
      </c>
      <c r="I6" s="4">
        <v>60.0</v>
      </c>
      <c r="J6" s="43" t="str">
        <f t="shared" si="1"/>
        <v>6.8</v>
      </c>
      <c r="K6" s="44">
        <v>7.0</v>
      </c>
      <c r="L6" s="44">
        <v>6.0</v>
      </c>
      <c r="M6" s="45" t="str">
        <f t="shared" si="2"/>
        <v>460</v>
      </c>
      <c r="N6" s="11">
        <v>370.0</v>
      </c>
      <c r="O6" s="43" t="str">
        <f t="shared" si="3"/>
        <v>3.3</v>
      </c>
      <c r="P6" s="44">
        <v>3.0</v>
      </c>
      <c r="Q6" s="46" t="str">
        <f t="shared" si="4"/>
        <v>6</v>
      </c>
      <c r="R6" s="44">
        <v>6.0</v>
      </c>
      <c r="S6" s="45" t="str">
        <f t="shared" si="5"/>
        <v>20</v>
      </c>
      <c r="T6" s="11">
        <v>30.0</v>
      </c>
      <c r="U6" s="44">
        <v>1.0</v>
      </c>
      <c r="V6" s="47" t="s">
        <v>146</v>
      </c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ht="14.25" customHeight="1">
      <c r="A7" s="40" t="s">
        <v>23</v>
      </c>
      <c r="B7" s="41" t="s">
        <v>147</v>
      </c>
      <c r="C7" s="42" t="s">
        <v>148</v>
      </c>
      <c r="D7" s="28">
        <v>150.0</v>
      </c>
      <c r="E7" s="28">
        <v>16.0</v>
      </c>
      <c r="F7" s="4">
        <v>23000.0</v>
      </c>
      <c r="G7" s="4">
        <v>33000.0</v>
      </c>
      <c r="H7" s="4">
        <v>100.0</v>
      </c>
      <c r="I7" s="4">
        <v>65.0</v>
      </c>
      <c r="J7" s="43" t="str">
        <f t="shared" si="1"/>
        <v>5.8</v>
      </c>
      <c r="K7" s="44">
        <v>6.0</v>
      </c>
      <c r="L7" s="44">
        <v>12.0</v>
      </c>
      <c r="M7" s="45" t="str">
        <f t="shared" si="2"/>
        <v>1650</v>
      </c>
      <c r="N7" s="11">
        <v>1320.0</v>
      </c>
      <c r="O7" s="43" t="str">
        <f t="shared" si="3"/>
        <v>3.3</v>
      </c>
      <c r="P7" s="44">
        <v>3.0</v>
      </c>
      <c r="Q7" s="46" t="str">
        <f t="shared" si="4"/>
        <v>6.5</v>
      </c>
      <c r="R7" s="44">
        <v>6.0</v>
      </c>
      <c r="S7" s="45" t="str">
        <f t="shared" si="5"/>
        <v>15</v>
      </c>
      <c r="T7" s="11">
        <v>15.0</v>
      </c>
      <c r="U7" s="44">
        <v>1.0</v>
      </c>
      <c r="V7" s="47" t="s">
        <v>135</v>
      </c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</row>
    <row r="8" ht="14.25" customHeight="1">
      <c r="A8" s="40" t="s">
        <v>23</v>
      </c>
      <c r="B8" s="41" t="s">
        <v>149</v>
      </c>
      <c r="C8" s="42" t="s">
        <v>150</v>
      </c>
      <c r="D8" s="28">
        <v>380.0</v>
      </c>
      <c r="E8" s="28">
        <v>8.0</v>
      </c>
      <c r="F8" s="4">
        <v>35000.0</v>
      </c>
      <c r="G8" s="4">
        <v>41000.0</v>
      </c>
      <c r="H8" s="4">
        <v>320.0</v>
      </c>
      <c r="I8" s="4">
        <v>56.0</v>
      </c>
      <c r="J8" s="43" t="str">
        <f t="shared" si="1"/>
        <v>8.8</v>
      </c>
      <c r="K8" s="44">
        <v>9.0</v>
      </c>
      <c r="L8" s="44">
        <v>14.0</v>
      </c>
      <c r="M8" s="45" t="str">
        <f t="shared" si="2"/>
        <v>2050</v>
      </c>
      <c r="N8" s="11">
        <v>1600.0</v>
      </c>
      <c r="O8" s="43" t="str">
        <f t="shared" si="3"/>
        <v>10.7</v>
      </c>
      <c r="P8" s="44">
        <v>11.0</v>
      </c>
      <c r="Q8" s="46" t="str">
        <f t="shared" si="4"/>
        <v>5.6</v>
      </c>
      <c r="R8" s="44">
        <v>5.0</v>
      </c>
      <c r="S8" s="45" t="str">
        <f t="shared" si="5"/>
        <v>38</v>
      </c>
      <c r="T8" s="11">
        <v>35.0</v>
      </c>
      <c r="U8" s="44">
        <v>2.0</v>
      </c>
      <c r="V8" s="47" t="s">
        <v>143</v>
      </c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</row>
    <row r="9" ht="14.25" customHeight="1">
      <c r="A9" s="40" t="s">
        <v>23</v>
      </c>
      <c r="B9" s="41" t="s">
        <v>151</v>
      </c>
      <c r="C9" s="42" t="s">
        <v>152</v>
      </c>
      <c r="D9" s="28">
        <v>280.0</v>
      </c>
      <c r="E9" s="28">
        <v>6.0</v>
      </c>
      <c r="F9" s="4">
        <v>36000.0</v>
      </c>
      <c r="G9" s="4">
        <v>12000.0</v>
      </c>
      <c r="H9" s="4">
        <v>80.0</v>
      </c>
      <c r="I9" s="4">
        <v>52.0</v>
      </c>
      <c r="J9" s="43" t="str">
        <f t="shared" si="1"/>
        <v>9.0</v>
      </c>
      <c r="K9" s="44">
        <v>9.0</v>
      </c>
      <c r="L9" s="44">
        <v>7.0</v>
      </c>
      <c r="M9" s="45" t="str">
        <f t="shared" si="2"/>
        <v>600</v>
      </c>
      <c r="N9" s="11">
        <v>500.0</v>
      </c>
      <c r="O9" s="43" t="str">
        <f t="shared" si="3"/>
        <v>2.7</v>
      </c>
      <c r="P9" s="44">
        <v>3.0</v>
      </c>
      <c r="Q9" s="46" t="str">
        <f t="shared" si="4"/>
        <v>5.2</v>
      </c>
      <c r="R9" s="44">
        <v>5.0</v>
      </c>
      <c r="S9" s="45" t="str">
        <f t="shared" si="5"/>
        <v>28</v>
      </c>
      <c r="T9" s="11">
        <v>30.0</v>
      </c>
      <c r="U9" s="44">
        <v>1.0</v>
      </c>
      <c r="V9" s="47" t="s">
        <v>146</v>
      </c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</row>
    <row r="10" ht="14.25" customHeight="1">
      <c r="A10" s="49" t="s">
        <v>23</v>
      </c>
      <c r="B10" s="50" t="s">
        <v>153</v>
      </c>
      <c r="C10" s="48" t="s">
        <v>154</v>
      </c>
      <c r="D10" s="28">
        <v>127.0</v>
      </c>
      <c r="E10" s="28">
        <v>5.0</v>
      </c>
      <c r="F10" s="4">
        <v>17500.0</v>
      </c>
      <c r="G10" s="4">
        <v>2200.0</v>
      </c>
      <c r="H10" s="4">
        <v>50.0</v>
      </c>
      <c r="I10" s="4">
        <v>67.0</v>
      </c>
      <c r="J10" s="43" t="str">
        <f t="shared" si="1"/>
        <v>4.4</v>
      </c>
      <c r="K10" s="44">
        <v>5.0</v>
      </c>
      <c r="L10" s="44">
        <v>5.0</v>
      </c>
      <c r="M10" s="45" t="str">
        <f t="shared" si="2"/>
        <v>110</v>
      </c>
      <c r="N10" s="11">
        <v>105.0</v>
      </c>
      <c r="O10" s="43" t="str">
        <f t="shared" si="3"/>
        <v>1.7</v>
      </c>
      <c r="P10" s="44">
        <v>2.0</v>
      </c>
      <c r="Q10" s="46" t="str">
        <f t="shared" si="4"/>
        <v>6.7</v>
      </c>
      <c r="R10" s="44">
        <v>6.0</v>
      </c>
      <c r="S10" s="45" t="str">
        <f t="shared" si="5"/>
        <v>13</v>
      </c>
      <c r="T10" s="11">
        <v>20.0</v>
      </c>
      <c r="U10" s="44">
        <v>1.0</v>
      </c>
      <c r="V10" s="47" t="s">
        <v>138</v>
      </c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</row>
    <row r="11" ht="14.25" customHeight="1">
      <c r="A11" s="49" t="s">
        <v>23</v>
      </c>
      <c r="B11" s="50" t="s">
        <v>155</v>
      </c>
      <c r="C11" s="48" t="s">
        <v>156</v>
      </c>
      <c r="D11" s="28">
        <v>105.0</v>
      </c>
      <c r="E11" s="28">
        <v>4.0</v>
      </c>
      <c r="F11" s="4">
        <v>15000.0</v>
      </c>
      <c r="G11" s="4">
        <v>1300.0</v>
      </c>
      <c r="H11" s="4">
        <v>0.0</v>
      </c>
      <c r="I11" s="4">
        <v>60.0</v>
      </c>
      <c r="J11" s="43" t="str">
        <f t="shared" si="1"/>
        <v>3.8</v>
      </c>
      <c r="K11" s="44">
        <v>4.0</v>
      </c>
      <c r="L11" s="44">
        <v>5.0</v>
      </c>
      <c r="M11" s="45" t="str">
        <f t="shared" si="2"/>
        <v>65</v>
      </c>
      <c r="N11" s="11">
        <v>52.0</v>
      </c>
      <c r="O11" s="43" t="str">
        <f t="shared" si="3"/>
        <v>0.0</v>
      </c>
      <c r="P11" s="44">
        <v>0.0</v>
      </c>
      <c r="Q11" s="46" t="str">
        <f t="shared" si="4"/>
        <v>6</v>
      </c>
      <c r="R11" s="44">
        <v>6.0</v>
      </c>
      <c r="S11" s="45" t="str">
        <f t="shared" si="5"/>
        <v>11</v>
      </c>
      <c r="T11" s="11">
        <v>20.0</v>
      </c>
      <c r="U11" s="44">
        <v>1.0</v>
      </c>
      <c r="V11" s="47" t="s">
        <v>140</v>
      </c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</row>
    <row r="12" ht="14.25" customHeight="1">
      <c r="A12" s="4" t="s">
        <v>32</v>
      </c>
      <c r="B12" s="28" t="s">
        <v>157</v>
      </c>
      <c r="C12" s="48"/>
      <c r="D12" s="28"/>
      <c r="E12" s="28"/>
      <c r="F12" s="4"/>
      <c r="G12" s="4"/>
      <c r="H12" s="4"/>
      <c r="I12" s="4"/>
      <c r="J12" s="43" t="str">
        <f t="shared" si="1"/>
        <v>0.0</v>
      </c>
      <c r="K12" s="44"/>
      <c r="L12" s="44"/>
      <c r="M12" s="45" t="str">
        <f t="shared" si="2"/>
        <v>0</v>
      </c>
      <c r="N12" s="11"/>
      <c r="O12" s="43" t="str">
        <f t="shared" si="3"/>
        <v>0.0</v>
      </c>
      <c r="P12" s="44"/>
      <c r="Q12" s="46" t="str">
        <f t="shared" si="4"/>
        <v>0</v>
      </c>
      <c r="R12" s="44"/>
      <c r="S12" s="45" t="str">
        <f t="shared" si="5"/>
        <v>0</v>
      </c>
      <c r="T12" s="11"/>
      <c r="U12" s="44"/>
      <c r="V12" s="47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</row>
    <row r="13" ht="14.25" customHeight="1">
      <c r="A13" s="49" t="s">
        <v>32</v>
      </c>
      <c r="B13" s="50" t="s">
        <v>158</v>
      </c>
      <c r="C13" s="48" t="s">
        <v>159</v>
      </c>
      <c r="D13" s="28">
        <v>305.0</v>
      </c>
      <c r="E13" s="28">
        <v>4.0</v>
      </c>
      <c r="F13" s="4">
        <v>30000.0</v>
      </c>
      <c r="G13" s="4">
        <v>24800.0</v>
      </c>
      <c r="H13" s="4">
        <v>225.0</v>
      </c>
      <c r="I13" s="4">
        <v>45.0</v>
      </c>
      <c r="J13" s="43" t="str">
        <f t="shared" si="1"/>
        <v>7.5</v>
      </c>
      <c r="K13" s="44">
        <v>8.0</v>
      </c>
      <c r="L13" s="44">
        <v>10.0</v>
      </c>
      <c r="M13" s="45" t="str">
        <f t="shared" si="2"/>
        <v>1240</v>
      </c>
      <c r="N13" s="11">
        <v>1000.0</v>
      </c>
      <c r="O13" s="43" t="str">
        <f t="shared" si="3"/>
        <v>7.5</v>
      </c>
      <c r="P13" s="44">
        <v>8.0</v>
      </c>
      <c r="Q13" s="46" t="str">
        <f t="shared" si="4"/>
        <v>4.5</v>
      </c>
      <c r="R13" s="44">
        <v>4.0</v>
      </c>
      <c r="S13" s="45" t="str">
        <f t="shared" si="5"/>
        <v>31</v>
      </c>
      <c r="T13" s="11">
        <v>35.0</v>
      </c>
      <c r="U13" s="44">
        <v>2.0</v>
      </c>
      <c r="V13" s="47" t="s">
        <v>143</v>
      </c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</row>
    <row r="14" ht="14.25" customHeight="1">
      <c r="A14" s="40" t="s">
        <v>32</v>
      </c>
      <c r="B14" s="41" t="s">
        <v>160</v>
      </c>
      <c r="C14" s="42" t="s">
        <v>161</v>
      </c>
      <c r="D14" s="28">
        <v>180.0</v>
      </c>
      <c r="E14" s="28">
        <v>3.0</v>
      </c>
      <c r="F14" s="4">
        <v>37000.0</v>
      </c>
      <c r="G14" s="4">
        <v>8000.0</v>
      </c>
      <c r="H14" s="4">
        <v>50.0</v>
      </c>
      <c r="I14" s="4">
        <v>66.0</v>
      </c>
      <c r="J14" s="43" t="str">
        <f t="shared" si="1"/>
        <v>9.3</v>
      </c>
      <c r="K14" s="44">
        <v>9.0</v>
      </c>
      <c r="L14" s="44">
        <v>6.0</v>
      </c>
      <c r="M14" s="45" t="str">
        <f t="shared" si="2"/>
        <v>400</v>
      </c>
      <c r="N14" s="11">
        <v>320.0</v>
      </c>
      <c r="O14" s="43" t="str">
        <f t="shared" si="3"/>
        <v>1.7</v>
      </c>
      <c r="P14" s="44">
        <v>2.0</v>
      </c>
      <c r="Q14" s="46" t="str">
        <f t="shared" si="4"/>
        <v>6.6</v>
      </c>
      <c r="R14" s="44">
        <v>6.0</v>
      </c>
      <c r="S14" s="45" t="str">
        <f t="shared" si="5"/>
        <v>18</v>
      </c>
      <c r="T14" s="11">
        <v>30.0</v>
      </c>
      <c r="U14" s="44">
        <v>1.0</v>
      </c>
      <c r="V14" s="47" t="s">
        <v>146</v>
      </c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</row>
    <row r="15" ht="14.25" customHeight="1">
      <c r="A15" s="49" t="s">
        <v>32</v>
      </c>
      <c r="B15" s="50" t="s">
        <v>162</v>
      </c>
      <c r="C15" s="48" t="s">
        <v>163</v>
      </c>
      <c r="D15" s="28">
        <v>130.0</v>
      </c>
      <c r="E15" s="28">
        <v>4.0</v>
      </c>
      <c r="F15" s="4">
        <v>25000.0</v>
      </c>
      <c r="G15" s="4">
        <v>1700.0</v>
      </c>
      <c r="H15" s="4">
        <v>50.0</v>
      </c>
      <c r="I15" s="4">
        <v>74.0</v>
      </c>
      <c r="J15" s="43" t="str">
        <f t="shared" si="1"/>
        <v>6.3</v>
      </c>
      <c r="K15" s="44">
        <v>7.0</v>
      </c>
      <c r="L15" s="44">
        <v>4.0</v>
      </c>
      <c r="M15" s="45" t="str">
        <f t="shared" si="2"/>
        <v>85</v>
      </c>
      <c r="N15" s="11">
        <v>70.0</v>
      </c>
      <c r="O15" s="43" t="str">
        <f t="shared" si="3"/>
        <v>1.7</v>
      </c>
      <c r="P15" s="44">
        <v>2.0</v>
      </c>
      <c r="Q15" s="46" t="str">
        <f t="shared" si="4"/>
        <v>7.4</v>
      </c>
      <c r="R15" s="44">
        <v>7.0</v>
      </c>
      <c r="S15" s="45" t="str">
        <f t="shared" si="5"/>
        <v>13</v>
      </c>
      <c r="T15" s="11">
        <v>20.0</v>
      </c>
      <c r="U15" s="44">
        <v>1.0</v>
      </c>
      <c r="V15" s="47" t="s">
        <v>138</v>
      </c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</row>
    <row r="16" ht="14.25" customHeight="1">
      <c r="A16" s="40" t="s">
        <v>32</v>
      </c>
      <c r="B16" s="41" t="s">
        <v>164</v>
      </c>
      <c r="C16" s="42" t="s">
        <v>165</v>
      </c>
      <c r="D16" s="28">
        <v>130.0</v>
      </c>
      <c r="E16" s="28">
        <v>4.0</v>
      </c>
      <c r="F16" s="4">
        <v>25000.0</v>
      </c>
      <c r="G16" s="4">
        <v>1600.0</v>
      </c>
      <c r="H16" s="4">
        <v>50.0</v>
      </c>
      <c r="I16" s="4">
        <v>73.0</v>
      </c>
      <c r="J16" s="43" t="str">
        <f t="shared" si="1"/>
        <v>6.3</v>
      </c>
      <c r="K16" s="44">
        <v>7.0</v>
      </c>
      <c r="L16" s="44">
        <v>4.0</v>
      </c>
      <c r="M16" s="45" t="str">
        <f t="shared" si="2"/>
        <v>80</v>
      </c>
      <c r="N16" s="11">
        <v>70.0</v>
      </c>
      <c r="O16" s="43" t="str">
        <f t="shared" si="3"/>
        <v>1.7</v>
      </c>
      <c r="P16" s="44">
        <v>2.0</v>
      </c>
      <c r="Q16" s="46" t="str">
        <f t="shared" si="4"/>
        <v>7.3</v>
      </c>
      <c r="R16" s="44">
        <v>7.0</v>
      </c>
      <c r="S16" s="45" t="str">
        <f t="shared" si="5"/>
        <v>13</v>
      </c>
      <c r="T16" s="11">
        <v>20.0</v>
      </c>
      <c r="U16" s="44">
        <v>1.0</v>
      </c>
      <c r="V16" s="47" t="s">
        <v>140</v>
      </c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</row>
    <row r="17" ht="14.25" customHeight="1">
      <c r="A17" s="4" t="s">
        <v>166</v>
      </c>
      <c r="B17" s="28"/>
      <c r="C17" s="48"/>
      <c r="D17" s="28"/>
      <c r="E17" s="28"/>
      <c r="F17" s="4"/>
      <c r="G17" s="4"/>
      <c r="H17" s="4"/>
      <c r="I17" s="4"/>
      <c r="J17" s="43"/>
      <c r="K17" s="9"/>
      <c r="L17" s="9"/>
      <c r="M17" s="51"/>
      <c r="N17" s="11"/>
      <c r="O17" s="43"/>
      <c r="P17" s="9"/>
      <c r="Q17" s="46"/>
      <c r="R17" s="9"/>
      <c r="S17" s="51"/>
      <c r="T17" s="11"/>
      <c r="U17" s="9"/>
      <c r="V17" s="29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</row>
    <row r="18" ht="14.25" customHeight="1">
      <c r="A18" s="49" t="s">
        <v>38</v>
      </c>
      <c r="B18" s="50" t="s">
        <v>167</v>
      </c>
      <c r="C18" s="48" t="s">
        <v>168</v>
      </c>
      <c r="D18" s="28">
        <v>76.0</v>
      </c>
      <c r="E18" s="28">
        <v>1.0</v>
      </c>
      <c r="F18" s="4">
        <v>5000.0</v>
      </c>
      <c r="G18" s="4">
        <v>1600.0</v>
      </c>
      <c r="H18" s="4"/>
      <c r="I18" s="4">
        <v>40.0</v>
      </c>
      <c r="J18" s="43" t="str">
        <f t="shared" ref="J18:J20" si="6">F18/4000</f>
        <v>1.3</v>
      </c>
      <c r="K18" s="9">
        <v>3.0</v>
      </c>
      <c r="L18" s="9">
        <v>3.0</v>
      </c>
      <c r="M18" s="51" t="str">
        <f t="shared" ref="M18:M20" si="7">G18/25</f>
        <v>64</v>
      </c>
      <c r="N18" s="11">
        <v>70.0</v>
      </c>
      <c r="O18" s="43" t="str">
        <f t="shared" ref="O18:O20" si="8">H18/30</f>
        <v>0.0</v>
      </c>
      <c r="P18" s="9">
        <v>0.0</v>
      </c>
      <c r="Q18" s="46" t="str">
        <f t="shared" ref="Q18:Q20" si="9">I18/10</f>
        <v>4</v>
      </c>
      <c r="R18" s="52" t="s">
        <v>169</v>
      </c>
      <c r="S18" s="51" t="str">
        <f t="shared" ref="S18:S20" si="10">D18/10</f>
        <v>8</v>
      </c>
      <c r="T18" s="11">
        <v>30.0</v>
      </c>
      <c r="U18" s="9">
        <v>1.0</v>
      </c>
      <c r="V18" s="29" t="s">
        <v>170</v>
      </c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</row>
    <row r="19" ht="14.25" customHeight="1">
      <c r="A19" s="49" t="s">
        <v>23</v>
      </c>
      <c r="B19" s="50" t="s">
        <v>171</v>
      </c>
      <c r="C19" s="48" t="s">
        <v>172</v>
      </c>
      <c r="D19" s="28">
        <v>88.0</v>
      </c>
      <c r="E19" s="28">
        <v>1.0</v>
      </c>
      <c r="F19" s="4">
        <v>5000.0</v>
      </c>
      <c r="G19" s="4">
        <v>750.0</v>
      </c>
      <c r="H19" s="4">
        <v>0.0</v>
      </c>
      <c r="I19" s="4">
        <v>33.0</v>
      </c>
      <c r="J19" s="43" t="str">
        <f t="shared" si="6"/>
        <v>1.3</v>
      </c>
      <c r="K19" s="9">
        <v>3.0</v>
      </c>
      <c r="L19" s="9">
        <v>2.0</v>
      </c>
      <c r="M19" s="51" t="str">
        <f t="shared" si="7"/>
        <v>30</v>
      </c>
      <c r="N19" s="11">
        <v>30.0</v>
      </c>
      <c r="O19" s="43" t="str">
        <f t="shared" si="8"/>
        <v>0.0</v>
      </c>
      <c r="P19" s="9">
        <v>0.0</v>
      </c>
      <c r="Q19" s="46" t="str">
        <f t="shared" si="9"/>
        <v>3.3</v>
      </c>
      <c r="R19" s="53" t="s">
        <v>173</v>
      </c>
      <c r="S19" s="51" t="str">
        <f t="shared" si="10"/>
        <v>9</v>
      </c>
      <c r="T19" s="11">
        <v>30.0</v>
      </c>
      <c r="U19" s="9">
        <v>1.0</v>
      </c>
      <c r="V19" s="29" t="s">
        <v>170</v>
      </c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</row>
    <row r="20" ht="14.25" customHeight="1">
      <c r="A20" s="49" t="s">
        <v>32</v>
      </c>
      <c r="B20" s="50" t="s">
        <v>174</v>
      </c>
      <c r="C20" s="48" t="s">
        <v>175</v>
      </c>
      <c r="D20" s="28">
        <v>45.0</v>
      </c>
      <c r="E20" s="28">
        <v>2.0</v>
      </c>
      <c r="F20" s="4">
        <v>5000.0</v>
      </c>
      <c r="G20" s="4">
        <v>577.0</v>
      </c>
      <c r="H20" s="4">
        <v>0.0</v>
      </c>
      <c r="I20" s="4">
        <v>23.0</v>
      </c>
      <c r="J20" s="43" t="str">
        <f t="shared" si="6"/>
        <v>1.3</v>
      </c>
      <c r="K20" s="9">
        <v>3.0</v>
      </c>
      <c r="L20" s="9">
        <v>2.0</v>
      </c>
      <c r="M20" s="51" t="str">
        <f t="shared" si="7"/>
        <v>23</v>
      </c>
      <c r="N20" s="11">
        <v>30.0</v>
      </c>
      <c r="O20" s="43" t="str">
        <f t="shared" si="8"/>
        <v>0.0</v>
      </c>
      <c r="P20" s="9">
        <v>0.0</v>
      </c>
      <c r="Q20" s="46" t="str">
        <f t="shared" si="9"/>
        <v>2.3</v>
      </c>
      <c r="R20" s="53" t="s">
        <v>173</v>
      </c>
      <c r="S20" s="51" t="str">
        <f t="shared" si="10"/>
        <v>5</v>
      </c>
      <c r="T20" s="11">
        <v>30.0</v>
      </c>
      <c r="U20" s="9">
        <v>1.0</v>
      </c>
      <c r="V20" s="29" t="s">
        <v>170</v>
      </c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</row>
    <row r="21" ht="14.25" customHeight="1">
      <c r="A21" s="4"/>
      <c r="B21" s="28" t="s">
        <v>176</v>
      </c>
      <c r="C21" s="28"/>
      <c r="D21" s="28"/>
      <c r="E21" s="28"/>
      <c r="F21" s="4">
        <v>5000.0</v>
      </c>
      <c r="G21" s="4"/>
      <c r="H21" s="4"/>
      <c r="I21" s="4"/>
      <c r="J21" s="43"/>
      <c r="K21" s="9"/>
      <c r="L21" s="9"/>
      <c r="M21" s="46"/>
      <c r="N21" s="9"/>
      <c r="O21" s="46"/>
      <c r="P21" s="9"/>
      <c r="Q21" s="46"/>
      <c r="R21" s="9"/>
      <c r="S21" s="46"/>
      <c r="T21" s="9"/>
      <c r="U21" s="9"/>
      <c r="V21" s="29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</row>
    <row r="22" ht="14.25" customHeight="1">
      <c r="A22" s="54"/>
      <c r="B22" s="55" t="s">
        <v>177</v>
      </c>
      <c r="D22" s="21"/>
      <c r="E22" s="21"/>
      <c r="F22" s="54"/>
      <c r="G22" s="54"/>
      <c r="H22" s="54"/>
      <c r="I22" s="54"/>
      <c r="J22" s="43" t="str">
        <f>F22/4000</f>
        <v>0.0</v>
      </c>
      <c r="K22" s="54"/>
      <c r="L22" s="54"/>
      <c r="M22" s="54"/>
      <c r="N22" s="54"/>
      <c r="O22" s="54"/>
      <c r="P22" s="54"/>
      <c r="Q22" s="46" t="str">
        <f>I22/10</f>
        <v>0</v>
      </c>
      <c r="R22" s="54"/>
      <c r="S22" s="54"/>
      <c r="T22" s="54"/>
      <c r="U22" s="54"/>
      <c r="V22" s="5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</row>
    <row r="23" ht="14.25" customHeight="1">
      <c r="A23" s="54"/>
      <c r="D23" s="21"/>
      <c r="E23" s="21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</row>
    <row r="24" ht="14.25" customHeight="1">
      <c r="A24" s="54"/>
      <c r="D24" s="21"/>
      <c r="E24" s="21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</row>
    <row r="25" ht="14.25" customHeight="1">
      <c r="A25" s="54"/>
      <c r="D25" s="21"/>
      <c r="E25" s="21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</row>
    <row r="26" ht="14.25" customHeight="1">
      <c r="A26" s="54"/>
      <c r="D26" s="21"/>
      <c r="E26" s="21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</row>
    <row r="27" ht="14.25" customHeight="1">
      <c r="A27" s="54"/>
      <c r="D27" s="21"/>
      <c r="E27" s="21"/>
      <c r="F27" s="54"/>
      <c r="G27" s="54"/>
      <c r="H27" s="54"/>
      <c r="I27" s="54"/>
      <c r="J27" s="54"/>
      <c r="K27" s="54"/>
      <c r="L27" s="54" t="s">
        <v>178</v>
      </c>
      <c r="M27" s="54"/>
      <c r="N27" s="54"/>
      <c r="O27" s="54"/>
      <c r="P27" s="54"/>
      <c r="Q27" s="54"/>
      <c r="R27" s="54"/>
      <c r="S27" s="54"/>
      <c r="T27" s="54"/>
      <c r="U27" s="54"/>
      <c r="V27" s="5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</row>
    <row r="28" ht="14.25" customHeight="1">
      <c r="A28" s="54"/>
      <c r="D28" s="21"/>
      <c r="E28" s="21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</row>
    <row r="29" ht="14.25" customHeight="1">
      <c r="A29" s="54"/>
      <c r="D29" s="21"/>
      <c r="E29" s="21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</row>
    <row r="30" ht="14.25" customHeight="1">
      <c r="A30" s="54"/>
      <c r="D30" s="21"/>
      <c r="E30" s="21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</row>
    <row r="31" ht="14.25" customHeight="1">
      <c r="A31" s="54"/>
      <c r="D31" s="21"/>
      <c r="E31" s="21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</row>
    <row r="32" ht="14.25" customHeight="1">
      <c r="A32" s="54"/>
      <c r="D32" s="21"/>
      <c r="E32" s="21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</row>
    <row r="33" ht="14.25" customHeight="1">
      <c r="A33" s="54"/>
      <c r="D33" s="21"/>
      <c r="E33" s="21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</row>
    <row r="34" ht="14.25" customHeight="1">
      <c r="A34" s="54"/>
      <c r="D34" s="21"/>
      <c r="E34" s="21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</row>
    <row r="35" ht="14.25" customHeight="1">
      <c r="A35" s="54"/>
      <c r="D35" s="21"/>
      <c r="E35" s="21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</row>
    <row r="36" ht="14.25" customHeight="1">
      <c r="A36" s="54"/>
      <c r="D36" s="21"/>
      <c r="E36" s="21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</row>
    <row r="37" ht="14.25" customHeight="1">
      <c r="A37" s="54"/>
      <c r="D37" s="21"/>
      <c r="E37" s="21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</row>
    <row r="38" ht="14.25" customHeight="1">
      <c r="A38" s="54"/>
      <c r="D38" s="21"/>
      <c r="E38" s="21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</row>
    <row r="39" ht="14.25" customHeight="1">
      <c r="A39" s="54"/>
      <c r="D39" s="21"/>
      <c r="E39" s="21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</row>
    <row r="40" ht="14.25" customHeight="1">
      <c r="A40" s="54"/>
      <c r="D40" s="21"/>
      <c r="E40" s="21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</row>
    <row r="41" ht="14.25" customHeight="1">
      <c r="A41" s="54"/>
      <c r="D41" s="21"/>
      <c r="E41" s="21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</row>
    <row r="42" ht="14.25" customHeight="1">
      <c r="A42" s="54"/>
      <c r="B42" s="57"/>
      <c r="C42" s="57"/>
      <c r="D42" s="57"/>
      <c r="E42" s="57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</row>
    <row r="43" ht="14.25" customHeight="1">
      <c r="A43" s="54"/>
      <c r="B43" s="57"/>
      <c r="C43" s="57"/>
      <c r="D43" s="57"/>
      <c r="E43" s="57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</row>
    <row r="44" ht="14.25" customHeight="1">
      <c r="A44" s="54"/>
      <c r="B44" s="58" t="s">
        <v>179</v>
      </c>
      <c r="C44" s="58"/>
      <c r="D44" s="58"/>
      <c r="E44" s="58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</row>
    <row r="45" ht="14.25" customHeight="1">
      <c r="A45" s="54"/>
      <c r="B45" s="26"/>
      <c r="C45" s="26"/>
      <c r="D45" s="26"/>
      <c r="E45" s="26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</row>
    <row r="46" ht="14.25" customHeight="1">
      <c r="A46" s="54"/>
      <c r="B46" s="26"/>
      <c r="C46" s="26"/>
      <c r="D46" s="26"/>
      <c r="E46" s="26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</row>
    <row r="47" ht="14.25" customHeight="1">
      <c r="A47" s="54"/>
      <c r="B47" s="26"/>
      <c r="C47" s="26"/>
      <c r="D47" s="26"/>
      <c r="E47" s="26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</row>
    <row r="48" ht="14.25" customHeight="1">
      <c r="A48" s="54"/>
      <c r="B48" s="26"/>
      <c r="C48" s="26"/>
      <c r="D48" s="26"/>
      <c r="E48" s="26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</row>
    <row r="49" ht="14.25" customHeight="1">
      <c r="A49" s="54"/>
      <c r="B49" s="26"/>
      <c r="C49" s="26"/>
      <c r="D49" s="26"/>
      <c r="E49" s="26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</row>
    <row r="50" ht="14.25" customHeight="1">
      <c r="A50" s="54"/>
      <c r="B50" s="26"/>
      <c r="C50" s="26"/>
      <c r="D50" s="26"/>
      <c r="E50" s="26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</row>
    <row r="51" ht="14.25" customHeight="1">
      <c r="A51" s="54"/>
      <c r="B51" s="26"/>
      <c r="C51" s="26"/>
      <c r="D51" s="26"/>
      <c r="E51" s="26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</row>
    <row r="52" ht="14.25" customHeight="1">
      <c r="A52" s="54"/>
      <c r="B52" s="26"/>
      <c r="C52" s="26"/>
      <c r="D52" s="26"/>
      <c r="E52" s="26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</row>
    <row r="53" ht="14.25" customHeight="1">
      <c r="A53" s="54"/>
      <c r="B53" s="26"/>
      <c r="C53" s="26"/>
      <c r="D53" s="26"/>
      <c r="E53" s="26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</row>
    <row r="54" ht="14.25" customHeight="1">
      <c r="A54" s="54"/>
      <c r="B54" s="26"/>
      <c r="C54" s="26"/>
      <c r="D54" s="26"/>
      <c r="E54" s="26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</row>
    <row r="55" ht="14.25" customHeight="1">
      <c r="A55" s="54"/>
      <c r="B55" s="26"/>
      <c r="C55" s="26"/>
      <c r="D55" s="26"/>
      <c r="E55" s="26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</row>
    <row r="56" ht="14.25" customHeight="1">
      <c r="A56" s="54"/>
      <c r="B56" s="26"/>
      <c r="C56" s="26"/>
      <c r="D56" s="26"/>
      <c r="E56" s="26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</row>
    <row r="57" ht="14.25" customHeight="1">
      <c r="A57" s="54"/>
      <c r="B57" s="26"/>
      <c r="C57" s="26"/>
      <c r="D57" s="26"/>
      <c r="E57" s="26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</row>
    <row r="58" ht="14.25" customHeight="1">
      <c r="A58" s="54"/>
      <c r="B58" s="26"/>
      <c r="C58" s="26"/>
      <c r="D58" s="26"/>
      <c r="E58" s="26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</row>
    <row r="59" ht="14.25" customHeight="1">
      <c r="A59" s="54"/>
      <c r="B59" s="26"/>
      <c r="C59" s="26"/>
      <c r="D59" s="26"/>
      <c r="E59" s="26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</row>
    <row r="60" ht="14.25" customHeight="1">
      <c r="A60" s="54"/>
      <c r="B60" s="26"/>
      <c r="C60" s="26"/>
      <c r="D60" s="26"/>
      <c r="E60" s="26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</row>
    <row r="61" ht="14.25" customHeight="1">
      <c r="A61" s="54"/>
      <c r="B61" s="26"/>
      <c r="C61" s="26"/>
      <c r="D61" s="26"/>
      <c r="E61" s="26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</row>
    <row r="62" ht="14.25" customHeight="1">
      <c r="A62" s="54"/>
      <c r="B62" s="26"/>
      <c r="C62" s="26"/>
      <c r="D62" s="26"/>
      <c r="E62" s="26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</row>
    <row r="63" ht="14.25" customHeight="1">
      <c r="A63" s="54"/>
      <c r="B63" s="26"/>
      <c r="C63" s="26"/>
      <c r="D63" s="26"/>
      <c r="E63" s="26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</row>
    <row r="64" ht="14.25" customHeight="1">
      <c r="A64" s="54"/>
      <c r="B64" s="26"/>
      <c r="C64" s="26"/>
      <c r="D64" s="26"/>
      <c r="E64" s="26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</row>
    <row r="65" ht="14.25" customHeight="1">
      <c r="A65" s="54"/>
      <c r="B65" s="26"/>
      <c r="C65" s="26"/>
      <c r="D65" s="26"/>
      <c r="E65" s="26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</row>
    <row r="66" ht="14.25" customHeight="1">
      <c r="A66" s="54"/>
      <c r="B66" s="26"/>
      <c r="C66" s="26"/>
      <c r="D66" s="26"/>
      <c r="E66" s="26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</row>
    <row r="67" ht="14.25" customHeight="1">
      <c r="A67" s="54"/>
      <c r="B67" s="26"/>
      <c r="C67" s="26"/>
      <c r="D67" s="26"/>
      <c r="E67" s="26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</row>
    <row r="68" ht="14.25" customHeight="1">
      <c r="A68" s="54"/>
      <c r="B68" s="26"/>
      <c r="C68" s="26"/>
      <c r="D68" s="26"/>
      <c r="E68" s="26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</row>
    <row r="69" ht="14.25" customHeight="1">
      <c r="A69" s="54"/>
      <c r="B69" s="26"/>
      <c r="C69" s="26"/>
      <c r="D69" s="26"/>
      <c r="E69" s="26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</row>
    <row r="70" ht="14.25" customHeight="1">
      <c r="A70" s="54"/>
      <c r="B70" s="26"/>
      <c r="C70" s="26"/>
      <c r="D70" s="26"/>
      <c r="E70" s="26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</row>
    <row r="71" ht="14.25" customHeight="1">
      <c r="A71" s="54"/>
      <c r="B71" s="26"/>
      <c r="C71" s="26"/>
      <c r="D71" s="26"/>
      <c r="E71" s="26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</row>
    <row r="72" ht="14.25" customHeight="1">
      <c r="A72" s="54"/>
      <c r="B72" s="26"/>
      <c r="C72" s="26"/>
      <c r="D72" s="26"/>
      <c r="E72" s="26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</row>
    <row r="73" ht="14.25" customHeight="1">
      <c r="A73" s="54"/>
      <c r="B73" s="26"/>
      <c r="C73" s="26"/>
      <c r="D73" s="26"/>
      <c r="E73" s="26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</row>
    <row r="74" ht="14.25" customHeight="1">
      <c r="A74" s="54"/>
      <c r="B74" s="26"/>
      <c r="C74" s="26"/>
      <c r="D74" s="26"/>
      <c r="E74" s="26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</row>
    <row r="75" ht="14.25" customHeight="1">
      <c r="A75" s="54"/>
      <c r="B75" s="26"/>
      <c r="C75" s="26"/>
      <c r="D75" s="26"/>
      <c r="E75" s="26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</row>
    <row r="76" ht="14.25" customHeight="1">
      <c r="A76" s="54"/>
      <c r="B76" s="26"/>
      <c r="C76" s="26"/>
      <c r="D76" s="26"/>
      <c r="E76" s="26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</row>
    <row r="77" ht="14.25" customHeight="1">
      <c r="A77" s="54"/>
      <c r="B77" s="26"/>
      <c r="C77" s="26"/>
      <c r="D77" s="26"/>
      <c r="E77" s="26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</row>
    <row r="78" ht="14.25" customHeight="1">
      <c r="A78" s="54"/>
      <c r="B78" s="26"/>
      <c r="C78" s="26"/>
      <c r="D78" s="26"/>
      <c r="E78" s="26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</row>
    <row r="79" ht="14.25" customHeight="1">
      <c r="A79" s="54"/>
      <c r="B79" s="26"/>
      <c r="C79" s="26"/>
      <c r="D79" s="26"/>
      <c r="E79" s="26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</row>
    <row r="80" ht="14.25" customHeight="1">
      <c r="A80" s="54"/>
      <c r="B80" s="26"/>
      <c r="C80" s="26"/>
      <c r="D80" s="26"/>
      <c r="E80" s="26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</row>
    <row r="81" ht="14.25" customHeight="1">
      <c r="A81" s="54"/>
      <c r="B81" s="26"/>
      <c r="C81" s="26"/>
      <c r="D81" s="26"/>
      <c r="E81" s="26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</row>
    <row r="82" ht="14.25" customHeight="1">
      <c r="A82" s="54"/>
      <c r="B82" s="26"/>
      <c r="C82" s="26"/>
      <c r="D82" s="26"/>
      <c r="E82" s="26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</row>
    <row r="83" ht="14.25" customHeight="1">
      <c r="A83" s="54"/>
      <c r="B83" s="26"/>
      <c r="C83" s="26"/>
      <c r="D83" s="26"/>
      <c r="E83" s="26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</row>
    <row r="84" ht="14.25" customHeight="1">
      <c r="A84" s="54"/>
      <c r="B84" s="26"/>
      <c r="C84" s="26"/>
      <c r="D84" s="26"/>
      <c r="E84" s="26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</row>
    <row r="85" ht="14.25" customHeight="1">
      <c r="A85" s="54"/>
      <c r="B85" s="26"/>
      <c r="C85" s="26"/>
      <c r="D85" s="26"/>
      <c r="E85" s="26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</row>
    <row r="86" ht="14.25" customHeight="1">
      <c r="A86" s="54"/>
      <c r="B86" s="26"/>
      <c r="C86" s="26"/>
      <c r="D86" s="26"/>
      <c r="E86" s="26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</row>
    <row r="87" ht="14.25" customHeight="1">
      <c r="A87" s="54"/>
      <c r="B87" s="26"/>
      <c r="C87" s="26"/>
      <c r="D87" s="26"/>
      <c r="E87" s="26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</row>
    <row r="88" ht="14.25" customHeight="1">
      <c r="A88" s="54"/>
      <c r="B88" s="26"/>
      <c r="C88" s="26"/>
      <c r="D88" s="26"/>
      <c r="E88" s="26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</row>
    <row r="89" ht="14.25" customHeight="1">
      <c r="A89" s="54"/>
      <c r="B89" s="26"/>
      <c r="C89" s="26"/>
      <c r="D89" s="26"/>
      <c r="E89" s="26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</row>
    <row r="90" ht="14.25" customHeight="1">
      <c r="A90" s="54"/>
      <c r="B90" s="26"/>
      <c r="C90" s="26"/>
      <c r="D90" s="26"/>
      <c r="E90" s="26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</row>
    <row r="91" ht="14.25" customHeight="1">
      <c r="A91" s="54"/>
      <c r="B91" s="26"/>
      <c r="C91" s="26"/>
      <c r="D91" s="26"/>
      <c r="E91" s="26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</row>
    <row r="92" ht="14.25" customHeight="1">
      <c r="A92" s="54"/>
      <c r="B92" s="26"/>
      <c r="C92" s="26"/>
      <c r="D92" s="26"/>
      <c r="E92" s="26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</row>
    <row r="93" ht="14.25" customHeight="1">
      <c r="A93" s="54"/>
      <c r="B93" s="26"/>
      <c r="C93" s="26"/>
      <c r="D93" s="26"/>
      <c r="E93" s="26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</row>
    <row r="94" ht="14.25" customHeight="1">
      <c r="A94" s="54"/>
      <c r="B94" s="26"/>
      <c r="C94" s="26"/>
      <c r="D94" s="26"/>
      <c r="E94" s="26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</row>
    <row r="95" ht="14.25" customHeight="1">
      <c r="A95" s="54"/>
      <c r="B95" s="26"/>
      <c r="C95" s="26"/>
      <c r="D95" s="26"/>
      <c r="E95" s="26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</row>
    <row r="96" ht="14.25" customHeight="1">
      <c r="A96" s="54"/>
      <c r="B96" s="26"/>
      <c r="C96" s="26"/>
      <c r="D96" s="26"/>
      <c r="E96" s="26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</row>
    <row r="97" ht="14.25" customHeight="1">
      <c r="A97" s="54"/>
      <c r="B97" s="26"/>
      <c r="C97" s="26"/>
      <c r="D97" s="26"/>
      <c r="E97" s="26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</row>
    <row r="98" ht="14.25" customHeight="1">
      <c r="A98" s="54"/>
      <c r="B98" s="26"/>
      <c r="C98" s="26"/>
      <c r="D98" s="26"/>
      <c r="E98" s="26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</row>
    <row r="99" ht="14.25" customHeight="1">
      <c r="A99" s="54"/>
      <c r="B99" s="26"/>
      <c r="C99" s="26"/>
      <c r="D99" s="26"/>
      <c r="E99" s="26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</row>
    <row r="100" ht="14.25" customHeight="1">
      <c r="A100" s="54"/>
      <c r="B100" s="26"/>
      <c r="C100" s="26"/>
      <c r="D100" s="26"/>
      <c r="E100" s="26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</row>
  </sheetData>
  <hyperlinks>
    <hyperlink r:id="rId1" ref="B44"/>
  </hyperlinks>
  <printOptions/>
  <pageMargins bottom="1.1434721946716309" footer="0.0" header="0.0" left="0.6998611092567444" right="0.6998611092567444" top="1.1434721946716309"/>
  <pageSetup paperSize="9" orientation="portrait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4.43" defaultRowHeight="15.0"/>
  <cols>
    <col customWidth="1" min="1" max="3" width="9.57"/>
    <col customWidth="1" min="4" max="7" width="14.86"/>
    <col customWidth="1" min="8" max="8" width="12.57"/>
    <col customWidth="1" min="9" max="9" width="36.86"/>
    <col customWidth="1" min="10" max="10" width="21.0"/>
    <col customWidth="1" min="11" max="21" width="9.57"/>
    <col customWidth="1" min="22" max="22" width="63.43"/>
    <col customWidth="1" min="23" max="42" width="9.57"/>
  </cols>
  <sheetData>
    <row r="1" ht="14.25" customHeight="1">
      <c r="A1" s="59" t="s">
        <v>180</v>
      </c>
      <c r="B1" s="59" t="s">
        <v>181</v>
      </c>
      <c r="C1" s="60" t="s">
        <v>182</v>
      </c>
      <c r="D1" s="60" t="s">
        <v>183</v>
      </c>
      <c r="E1" s="59" t="s">
        <v>184</v>
      </c>
      <c r="F1" s="59" t="s">
        <v>185</v>
      </c>
      <c r="G1" s="61" t="s">
        <v>186</v>
      </c>
      <c r="H1" s="62" t="s">
        <v>187</v>
      </c>
      <c r="I1" s="59" t="s">
        <v>188</v>
      </c>
      <c r="J1" s="59" t="s">
        <v>189</v>
      </c>
      <c r="K1" s="63" t="s">
        <v>11</v>
      </c>
      <c r="L1" s="63" t="s">
        <v>190</v>
      </c>
      <c r="M1" s="63" t="s">
        <v>13</v>
      </c>
      <c r="N1" s="63" t="s">
        <v>191</v>
      </c>
      <c r="O1" s="63" t="s">
        <v>15</v>
      </c>
      <c r="P1" s="63" t="s">
        <v>192</v>
      </c>
      <c r="Q1" s="64" t="s">
        <v>193</v>
      </c>
      <c r="R1" s="64" t="s">
        <v>194</v>
      </c>
      <c r="S1" s="63" t="s">
        <v>20</v>
      </c>
      <c r="T1" s="63" t="s">
        <v>195</v>
      </c>
      <c r="U1" s="63" t="s">
        <v>18</v>
      </c>
      <c r="V1" s="64" t="s">
        <v>21</v>
      </c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</row>
    <row r="2" ht="14.25" customHeight="1">
      <c r="A2" s="65" t="s">
        <v>38</v>
      </c>
      <c r="B2" s="65" t="s">
        <v>196</v>
      </c>
      <c r="C2" s="66">
        <v>3367.0</v>
      </c>
      <c r="D2" s="4">
        <v>512.0</v>
      </c>
      <c r="E2" s="4">
        <v>1360.0</v>
      </c>
      <c r="F2" s="4">
        <v>12.7</v>
      </c>
      <c r="G2" s="4">
        <v>4.0</v>
      </c>
      <c r="H2" s="4">
        <v>0.0</v>
      </c>
      <c r="I2" s="67" t="s">
        <v>197</v>
      </c>
      <c r="J2" s="67" t="s">
        <v>198</v>
      </c>
      <c r="K2" s="9">
        <v>5.0</v>
      </c>
      <c r="L2" s="51" t="str">
        <f t="shared" ref="L2:L5" si="1">20+C2/400</f>
        <v>28</v>
      </c>
      <c r="M2" s="11">
        <v>28.0</v>
      </c>
      <c r="N2" s="46"/>
      <c r="O2" s="9">
        <v>4.0</v>
      </c>
      <c r="P2" s="51" t="str">
        <f t="shared" ref="P2:P5" si="2">F2*G2/5</f>
        <v>10</v>
      </c>
      <c r="Q2" s="51"/>
      <c r="R2" s="51"/>
      <c r="S2" s="11">
        <v>10.0</v>
      </c>
      <c r="T2" s="51" t="str">
        <f t="shared" ref="T2:T5" si="3">D2/60</f>
        <v>9</v>
      </c>
      <c r="U2" s="11">
        <v>9.0</v>
      </c>
      <c r="V2" s="29" t="s">
        <v>199</v>
      </c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</row>
    <row r="3" ht="14.25" customHeight="1">
      <c r="A3" s="65" t="s">
        <v>78</v>
      </c>
      <c r="B3" s="65" t="s">
        <v>200</v>
      </c>
      <c r="C3" s="66">
        <v>2883.0</v>
      </c>
      <c r="D3" s="4">
        <v>592.0</v>
      </c>
      <c r="E3" s="4">
        <v>700.0</v>
      </c>
      <c r="F3" s="4">
        <v>20.0</v>
      </c>
      <c r="G3" s="4">
        <v>2.0</v>
      </c>
      <c r="H3" s="4">
        <v>0.0</v>
      </c>
      <c r="I3" s="67" t="s">
        <v>201</v>
      </c>
      <c r="J3" s="67" t="s">
        <v>202</v>
      </c>
      <c r="K3" s="9">
        <v>5.0</v>
      </c>
      <c r="L3" s="51" t="str">
        <f t="shared" si="1"/>
        <v>27</v>
      </c>
      <c r="M3" s="11">
        <v>21.0</v>
      </c>
      <c r="N3" s="46"/>
      <c r="O3" s="9">
        <v>4.0</v>
      </c>
      <c r="P3" s="51" t="str">
        <f t="shared" si="2"/>
        <v>8</v>
      </c>
      <c r="Q3" s="51"/>
      <c r="R3" s="51"/>
      <c r="S3" s="11">
        <v>10.0</v>
      </c>
      <c r="T3" s="51" t="str">
        <f t="shared" si="3"/>
        <v>10</v>
      </c>
      <c r="U3" s="11">
        <v>10.0</v>
      </c>
      <c r="V3" s="29" t="s">
        <v>203</v>
      </c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</row>
    <row r="4" ht="14.25" customHeight="1">
      <c r="A4" s="65" t="s">
        <v>23</v>
      </c>
      <c r="B4" s="65" t="s">
        <v>204</v>
      </c>
      <c r="C4" s="4">
        <v>3148.0</v>
      </c>
      <c r="D4" s="4">
        <v>560.0</v>
      </c>
      <c r="E4" s="4">
        <v>850.0</v>
      </c>
      <c r="F4" s="4">
        <v>20.0</v>
      </c>
      <c r="G4" s="4">
        <v>4.0</v>
      </c>
      <c r="H4" s="4">
        <v>0.0</v>
      </c>
      <c r="I4" s="67" t="s">
        <v>205</v>
      </c>
      <c r="J4" s="67" t="s">
        <v>202</v>
      </c>
      <c r="K4" s="9">
        <v>5.0</v>
      </c>
      <c r="L4" s="51" t="str">
        <f t="shared" si="1"/>
        <v>28</v>
      </c>
      <c r="M4" s="11">
        <v>30.0</v>
      </c>
      <c r="N4" s="46"/>
      <c r="O4" s="9">
        <v>3.0</v>
      </c>
      <c r="P4" s="51" t="str">
        <f t="shared" si="2"/>
        <v>16</v>
      </c>
      <c r="Q4" s="51"/>
      <c r="R4" s="51"/>
      <c r="S4" s="11">
        <v>11.0</v>
      </c>
      <c r="T4" s="51" t="str">
        <f t="shared" si="3"/>
        <v>9</v>
      </c>
      <c r="U4" s="11">
        <v>9.0</v>
      </c>
      <c r="V4" s="29" t="s">
        <v>199</v>
      </c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</row>
    <row r="5" ht="14.25" customHeight="1">
      <c r="A5" s="65" t="s">
        <v>36</v>
      </c>
      <c r="B5" s="65" t="s">
        <v>206</v>
      </c>
      <c r="C5" s="4">
        <v>2297.0</v>
      </c>
      <c r="D5" s="4">
        <v>595.0</v>
      </c>
      <c r="E5" s="4">
        <v>756.0</v>
      </c>
      <c r="F5" s="4">
        <v>7.7</v>
      </c>
      <c r="G5" s="4">
        <v>8.0</v>
      </c>
      <c r="H5" s="4">
        <v>0.0</v>
      </c>
      <c r="I5" s="67"/>
      <c r="J5" s="67"/>
      <c r="K5" s="9">
        <v>5.0</v>
      </c>
      <c r="L5" s="51" t="str">
        <f t="shared" si="1"/>
        <v>26</v>
      </c>
      <c r="M5" s="11">
        <v>30.0</v>
      </c>
      <c r="N5" s="46"/>
      <c r="O5" s="9">
        <v>3.0</v>
      </c>
      <c r="P5" s="51" t="str">
        <f t="shared" si="2"/>
        <v>12</v>
      </c>
      <c r="Q5" s="51"/>
      <c r="R5" s="51"/>
      <c r="S5" s="11">
        <v>11.0</v>
      </c>
      <c r="T5" s="51" t="str">
        <f t="shared" si="3"/>
        <v>10</v>
      </c>
      <c r="U5" s="11">
        <v>9.0</v>
      </c>
      <c r="V5" s="29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ht="14.25" customHeight="1">
      <c r="A6" s="68" t="s">
        <v>207</v>
      </c>
      <c r="B6" s="69"/>
      <c r="C6" s="69"/>
      <c r="D6" s="70"/>
      <c r="E6" s="70"/>
      <c r="F6" s="70"/>
      <c r="G6" s="70"/>
      <c r="H6" s="70"/>
      <c r="I6" s="71"/>
      <c r="J6" s="71"/>
      <c r="K6" s="72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</row>
    <row r="7" ht="14.25" customHeight="1">
      <c r="A7" s="65" t="s">
        <v>38</v>
      </c>
      <c r="B7" s="65" t="s">
        <v>208</v>
      </c>
      <c r="C7" s="66">
        <v>4175.0</v>
      </c>
      <c r="D7" s="4">
        <v>640.0</v>
      </c>
      <c r="E7" s="4">
        <v>1617.0</v>
      </c>
      <c r="F7" s="4">
        <v>12.7</v>
      </c>
      <c r="G7" s="4">
        <v>6.0</v>
      </c>
      <c r="H7" s="4">
        <v>1800.0</v>
      </c>
      <c r="I7" s="67" t="s">
        <v>209</v>
      </c>
      <c r="J7" s="67" t="s">
        <v>210</v>
      </c>
      <c r="K7" s="9">
        <v>6.0</v>
      </c>
      <c r="L7" s="51" t="str">
        <f t="shared" ref="L7:L10" si="4">20+C7/400</f>
        <v>30</v>
      </c>
      <c r="M7" s="11">
        <v>27.0</v>
      </c>
      <c r="N7" s="46"/>
      <c r="O7" s="9">
        <v>2.0</v>
      </c>
      <c r="P7" s="51" t="str">
        <f t="shared" ref="P7:P10" si="5">F7*G7/5</f>
        <v>15</v>
      </c>
      <c r="Q7" s="43" t="str">
        <f t="shared" ref="Q7:Q10" si="6">H7/12</f>
        <v>150.0</v>
      </c>
      <c r="R7" s="43" t="str">
        <f t="shared" ref="R7:R10" si="7">(Q7-P7)/P7</f>
        <v>8.8</v>
      </c>
      <c r="S7" s="11">
        <v>10.0</v>
      </c>
      <c r="T7" s="51" t="str">
        <f t="shared" ref="T7:T10" si="8">D7/60</f>
        <v>11</v>
      </c>
      <c r="U7" s="11">
        <v>11.0</v>
      </c>
      <c r="V7" s="11" t="s">
        <v>211</v>
      </c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</row>
    <row r="8" ht="14.25" customHeight="1">
      <c r="A8" s="65" t="s">
        <v>23</v>
      </c>
      <c r="B8" s="65" t="s">
        <v>212</v>
      </c>
      <c r="C8" s="66">
        <v>4417.0</v>
      </c>
      <c r="D8" s="4">
        <v>653.0</v>
      </c>
      <c r="E8" s="4">
        <v>800.0</v>
      </c>
      <c r="F8" s="4">
        <v>20.0</v>
      </c>
      <c r="G8" s="4">
        <v>4.0</v>
      </c>
      <c r="H8" s="4">
        <v>500.0</v>
      </c>
      <c r="I8" s="67" t="s">
        <v>213</v>
      </c>
      <c r="J8" s="67" t="s">
        <v>214</v>
      </c>
      <c r="K8" s="9">
        <v>6.0</v>
      </c>
      <c r="L8" s="51" t="str">
        <f t="shared" si="4"/>
        <v>31</v>
      </c>
      <c r="M8" s="11">
        <v>23.0</v>
      </c>
      <c r="N8" s="46"/>
      <c r="O8" s="9">
        <v>4.0</v>
      </c>
      <c r="P8" s="51" t="str">
        <f t="shared" si="5"/>
        <v>16</v>
      </c>
      <c r="Q8" s="43" t="str">
        <f t="shared" si="6"/>
        <v>41.7</v>
      </c>
      <c r="R8" s="43" t="str">
        <f t="shared" si="7"/>
        <v>1.6</v>
      </c>
      <c r="S8" s="11">
        <v>10.0</v>
      </c>
      <c r="T8" s="51" t="str">
        <f t="shared" si="8"/>
        <v>11</v>
      </c>
      <c r="U8" s="11">
        <v>11.0</v>
      </c>
      <c r="V8" s="11" t="s">
        <v>211</v>
      </c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</row>
    <row r="9" ht="14.25" customHeight="1">
      <c r="A9" s="65" t="s">
        <v>78</v>
      </c>
      <c r="B9" s="65" t="s">
        <v>215</v>
      </c>
      <c r="C9" s="66">
        <v>4360.0</v>
      </c>
      <c r="D9" s="4">
        <v>414.0</v>
      </c>
      <c r="E9" s="4">
        <v>720.0</v>
      </c>
      <c r="F9" s="4">
        <v>13.0</v>
      </c>
      <c r="G9" s="4">
        <v>5.0</v>
      </c>
      <c r="H9" s="4">
        <v>600.0</v>
      </c>
      <c r="I9" s="67" t="s">
        <v>216</v>
      </c>
      <c r="J9" s="67" t="s">
        <v>214</v>
      </c>
      <c r="K9" s="9">
        <v>6.0</v>
      </c>
      <c r="L9" s="51" t="str">
        <f t="shared" si="4"/>
        <v>31</v>
      </c>
      <c r="M9" s="11">
        <v>25.0</v>
      </c>
      <c r="N9" s="46"/>
      <c r="O9" s="9">
        <v>3.0</v>
      </c>
      <c r="P9" s="51" t="str">
        <f t="shared" si="5"/>
        <v>13</v>
      </c>
      <c r="Q9" s="43" t="str">
        <f t="shared" si="6"/>
        <v>50.0</v>
      </c>
      <c r="R9" s="43" t="str">
        <f t="shared" si="7"/>
        <v>2.8</v>
      </c>
      <c r="S9" s="11">
        <v>10.0</v>
      </c>
      <c r="T9" s="51" t="str">
        <f t="shared" si="8"/>
        <v>7</v>
      </c>
      <c r="U9" s="11">
        <v>7.0</v>
      </c>
      <c r="V9" s="11" t="s">
        <v>211</v>
      </c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</row>
    <row r="10" ht="14.25" customHeight="1">
      <c r="A10" s="66" t="s">
        <v>23</v>
      </c>
      <c r="B10" s="66" t="s">
        <v>217</v>
      </c>
      <c r="C10" s="66">
        <v>4320.0</v>
      </c>
      <c r="D10" s="4">
        <v>390.0</v>
      </c>
      <c r="E10" s="4">
        <v>500.0</v>
      </c>
      <c r="F10" s="4">
        <v>7.92</v>
      </c>
      <c r="G10" s="4">
        <v>3.0</v>
      </c>
      <c r="H10" s="4">
        <v>250.0</v>
      </c>
      <c r="I10" s="67"/>
      <c r="J10" s="67"/>
      <c r="K10" s="9">
        <v>6.0</v>
      </c>
      <c r="L10" s="51" t="str">
        <f t="shared" si="4"/>
        <v>31</v>
      </c>
      <c r="M10" s="11">
        <v>20.0</v>
      </c>
      <c r="N10" s="46"/>
      <c r="O10" s="9">
        <v>3.0</v>
      </c>
      <c r="P10" s="51" t="str">
        <f t="shared" si="5"/>
        <v>5</v>
      </c>
      <c r="Q10" s="43" t="str">
        <f t="shared" si="6"/>
        <v>20.8</v>
      </c>
      <c r="R10" s="43" t="str">
        <f t="shared" si="7"/>
        <v>3.4</v>
      </c>
      <c r="S10" s="11">
        <v>5.0</v>
      </c>
      <c r="T10" s="51" t="str">
        <f t="shared" si="8"/>
        <v>7</v>
      </c>
      <c r="U10" s="11">
        <v>5.0</v>
      </c>
      <c r="V10" s="11" t="s">
        <v>211</v>
      </c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</row>
    <row r="11" ht="14.25" customHeight="1">
      <c r="A11" s="74" t="s">
        <v>218</v>
      </c>
      <c r="B11" s="69"/>
      <c r="C11" s="69"/>
      <c r="D11" s="70"/>
      <c r="E11" s="70"/>
      <c r="F11" s="70"/>
      <c r="G11" s="70"/>
      <c r="H11" s="70"/>
      <c r="I11" s="71"/>
      <c r="J11" s="71"/>
      <c r="K11" s="72"/>
      <c r="L11" s="75"/>
      <c r="M11" s="72"/>
      <c r="N11" s="75"/>
      <c r="O11" s="72"/>
      <c r="P11" s="75"/>
      <c r="Q11" s="75"/>
      <c r="R11" s="75"/>
      <c r="S11" s="72"/>
      <c r="T11" s="75"/>
      <c r="U11" s="72"/>
      <c r="V11" s="76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</row>
    <row r="12" ht="14.25" customHeight="1">
      <c r="A12" s="65" t="s">
        <v>78</v>
      </c>
      <c r="B12" s="65" t="s">
        <v>219</v>
      </c>
      <c r="C12" s="66">
        <v>7601.0</v>
      </c>
      <c r="D12" s="4">
        <v>410.0</v>
      </c>
      <c r="E12" s="4">
        <v>2020.0</v>
      </c>
      <c r="F12" s="4">
        <v>20.0</v>
      </c>
      <c r="G12" s="4">
        <v>3.0</v>
      </c>
      <c r="H12" s="4" t="str">
        <f>2270+1500</f>
        <v>3770</v>
      </c>
      <c r="I12" s="67" t="s">
        <v>220</v>
      </c>
      <c r="J12" s="67" t="s">
        <v>221</v>
      </c>
      <c r="K12" s="9">
        <v>7.0</v>
      </c>
      <c r="L12" s="51" t="str">
        <f t="shared" ref="L12:L14" si="9">20+C12/400</f>
        <v>39</v>
      </c>
      <c r="M12" s="11">
        <v>23.0</v>
      </c>
      <c r="N12" s="46"/>
      <c r="O12" s="9">
        <v>0.0</v>
      </c>
      <c r="P12" s="51" t="str">
        <f t="shared" ref="P12:P14" si="10">F12*G12/5</f>
        <v>12</v>
      </c>
      <c r="Q12" s="43" t="str">
        <f t="shared" ref="Q12:Q14" si="11">H12/12</f>
        <v>314.2</v>
      </c>
      <c r="R12" s="43" t="str">
        <f t="shared" ref="R12:R14" si="12">(Q12-P12)/P12</f>
        <v>25.2</v>
      </c>
      <c r="S12" s="11">
        <v>6.0</v>
      </c>
      <c r="T12" s="51" t="str">
        <f t="shared" ref="T12:T14" si="13">D12/70</f>
        <v>6</v>
      </c>
      <c r="U12" s="11">
        <v>6.0</v>
      </c>
      <c r="V12" s="11" t="s">
        <v>222</v>
      </c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</row>
    <row r="13" ht="14.25" customHeight="1">
      <c r="A13" s="65" t="s">
        <v>38</v>
      </c>
      <c r="B13" s="65" t="s">
        <v>223</v>
      </c>
      <c r="C13" s="66">
        <v>16391.0</v>
      </c>
      <c r="D13" s="77">
        <v>320.0</v>
      </c>
      <c r="E13" s="4">
        <v>2700.0</v>
      </c>
      <c r="F13" s="4">
        <v>12.7</v>
      </c>
      <c r="G13" s="4">
        <v>13.0</v>
      </c>
      <c r="H13" s="4">
        <v>3600.0</v>
      </c>
      <c r="I13" s="67" t="s">
        <v>224</v>
      </c>
      <c r="J13" s="67" t="s">
        <v>202</v>
      </c>
      <c r="K13" s="9">
        <v>8.0</v>
      </c>
      <c r="L13" s="51" t="str">
        <f t="shared" si="9"/>
        <v>61</v>
      </c>
      <c r="M13" s="11">
        <v>18.0</v>
      </c>
      <c r="N13" s="46"/>
      <c r="O13" s="9">
        <v>0.0</v>
      </c>
      <c r="P13" s="51" t="str">
        <f t="shared" si="10"/>
        <v>33</v>
      </c>
      <c r="Q13" s="43" t="str">
        <f t="shared" si="11"/>
        <v>300.0</v>
      </c>
      <c r="R13" s="43" t="str">
        <f t="shared" si="12"/>
        <v>8.1</v>
      </c>
      <c r="S13" s="11">
        <v>7.0</v>
      </c>
      <c r="T13" s="51" t="str">
        <f t="shared" si="13"/>
        <v>5</v>
      </c>
      <c r="U13" s="11">
        <v>5.0</v>
      </c>
      <c r="V13" s="11" t="s">
        <v>222</v>
      </c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</row>
    <row r="14" ht="14.25" customHeight="1">
      <c r="A14" s="65" t="s">
        <v>23</v>
      </c>
      <c r="B14" s="65" t="s">
        <v>225</v>
      </c>
      <c r="C14" s="66">
        <v>8500.0</v>
      </c>
      <c r="D14" s="4">
        <v>510.0</v>
      </c>
      <c r="E14" s="4">
        <v>2400.0</v>
      </c>
      <c r="F14" s="4">
        <v>7.92</v>
      </c>
      <c r="G14" s="4">
        <v>5.0</v>
      </c>
      <c r="H14" s="4">
        <v>1400.0</v>
      </c>
      <c r="I14" s="67" t="s">
        <v>226</v>
      </c>
      <c r="J14" s="67" t="s">
        <v>198</v>
      </c>
      <c r="K14" s="9">
        <v>6.0</v>
      </c>
      <c r="L14" s="51" t="str">
        <f t="shared" si="9"/>
        <v>41</v>
      </c>
      <c r="M14" s="11">
        <v>20.0</v>
      </c>
      <c r="N14" s="46"/>
      <c r="O14" s="9">
        <v>3.0</v>
      </c>
      <c r="P14" s="51" t="str">
        <f t="shared" si="10"/>
        <v>8</v>
      </c>
      <c r="Q14" s="43" t="str">
        <f t="shared" si="11"/>
        <v>116.7</v>
      </c>
      <c r="R14" s="43" t="str">
        <f t="shared" si="12"/>
        <v>13.7</v>
      </c>
      <c r="S14" s="11">
        <v>5.0</v>
      </c>
      <c r="T14" s="51" t="str">
        <f t="shared" si="13"/>
        <v>7</v>
      </c>
      <c r="U14" s="11">
        <v>5.0</v>
      </c>
      <c r="V14" s="11" t="s">
        <v>222</v>
      </c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</row>
    <row r="15" ht="14.25" customHeight="1">
      <c r="A15" s="78" t="s">
        <v>227</v>
      </c>
      <c r="B15" s="79"/>
      <c r="C15" s="80"/>
      <c r="D15" s="81"/>
      <c r="E15" s="81"/>
      <c r="F15" s="81"/>
      <c r="G15" s="81"/>
      <c r="H15" s="81"/>
      <c r="I15" s="81"/>
      <c r="J15" s="82"/>
      <c r="K15" s="83"/>
      <c r="L15" s="84"/>
      <c r="M15" s="83"/>
      <c r="N15" s="84"/>
      <c r="O15" s="83"/>
      <c r="P15" s="84"/>
      <c r="Q15" s="84"/>
      <c r="R15" s="84"/>
      <c r="S15" s="83"/>
      <c r="T15" s="84"/>
      <c r="U15" s="83"/>
      <c r="V15" s="85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</row>
    <row r="16" ht="46.5" customHeight="1">
      <c r="A16" s="65" t="s">
        <v>38</v>
      </c>
      <c r="B16" s="65" t="s">
        <v>228</v>
      </c>
      <c r="C16" s="86">
        <v>8226.0</v>
      </c>
      <c r="D16" s="86">
        <v>360.0</v>
      </c>
      <c r="E16" s="86">
        <v>2575.0</v>
      </c>
      <c r="F16" s="86">
        <v>0.0</v>
      </c>
      <c r="G16" s="86">
        <v>0.0</v>
      </c>
      <c r="H16" s="86">
        <v>0.0</v>
      </c>
      <c r="I16" s="87" t="s">
        <v>229</v>
      </c>
      <c r="J16" s="67" t="s">
        <v>230</v>
      </c>
      <c r="K16" s="88">
        <v>5.0</v>
      </c>
      <c r="L16" s="89" t="str">
        <f>20+C16/400</f>
        <v>40.565</v>
      </c>
      <c r="M16" s="90">
        <v>41.0</v>
      </c>
      <c r="N16" s="89"/>
      <c r="O16" s="91">
        <v>2.0</v>
      </c>
      <c r="P16" s="92" t="str">
        <f>F16*G16/5</f>
        <v>0</v>
      </c>
      <c r="Q16" s="92" t="str">
        <f>H16/12</f>
        <v>0</v>
      </c>
      <c r="R16" s="93">
        <v>0.0</v>
      </c>
      <c r="S16" s="91">
        <v>0.0</v>
      </c>
      <c r="T16" s="89" t="str">
        <f>D16/70</f>
        <v>5.142857143</v>
      </c>
      <c r="U16" s="87">
        <v>5.0</v>
      </c>
      <c r="V16" s="94" t="s">
        <v>231</v>
      </c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</row>
    <row r="17" ht="14.25" customHeight="1">
      <c r="A17" s="95" t="s">
        <v>232</v>
      </c>
      <c r="B17" s="96"/>
      <c r="C17" s="96"/>
      <c r="D17" s="96"/>
      <c r="E17" s="96"/>
      <c r="F17" s="96"/>
      <c r="G17" s="96"/>
      <c r="H17" s="96"/>
      <c r="I17" s="96"/>
      <c r="J17" s="96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8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</row>
    <row r="18" ht="14.25" customHeight="1">
      <c r="A18" s="99" t="s">
        <v>38</v>
      </c>
      <c r="B18" s="99" t="s">
        <v>233</v>
      </c>
      <c r="C18" s="100">
        <v>4535.0</v>
      </c>
      <c r="D18" s="100">
        <v>697.0</v>
      </c>
      <c r="E18" s="100">
        <v>1290.0</v>
      </c>
      <c r="F18" s="100">
        <v>12.7</v>
      </c>
      <c r="G18" s="100">
        <v>8.0</v>
      </c>
      <c r="H18" s="100">
        <v>1134.0</v>
      </c>
      <c r="I18" s="101"/>
      <c r="J18" s="102" t="s">
        <v>234</v>
      </c>
      <c r="K18" s="103">
        <v>7.0</v>
      </c>
      <c r="L18" s="104" t="str">
        <f>20+C18/400</f>
        <v>31.3375</v>
      </c>
      <c r="M18" s="105"/>
      <c r="N18" s="104"/>
      <c r="O18" s="105"/>
      <c r="P18" s="104" t="str">
        <f>F18*G18/5</f>
        <v>20.32</v>
      </c>
      <c r="Q18" s="104" t="str">
        <f>H18/12</f>
        <v>94.5</v>
      </c>
      <c r="R18" s="106" t="str">
        <f>(Q18-P18)/P18</f>
        <v>3.650590551</v>
      </c>
      <c r="S18" s="105"/>
      <c r="T18" s="106" t="str">
        <f>D18/70</f>
        <v>9.957142857</v>
      </c>
      <c r="U18" s="105"/>
      <c r="V18" s="107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</row>
    <row r="19" ht="14.25" customHeight="1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9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</row>
    <row r="20" ht="14.25" customHeigh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9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</row>
    <row r="21" ht="14.25" customHeight="1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108"/>
      <c r="L21" s="108"/>
      <c r="M21" s="108"/>
      <c r="N21" s="108"/>
      <c r="O21" s="108"/>
      <c r="P21" s="108"/>
      <c r="Q21" s="108"/>
      <c r="R21" s="108"/>
      <c r="S21" s="108"/>
      <c r="T21" s="108"/>
      <c r="U21" s="108"/>
      <c r="V21" s="109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</row>
    <row r="22" ht="14.25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9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</row>
    <row r="23" ht="14.2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9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</row>
    <row r="24" ht="14.2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9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</row>
    <row r="25" ht="14.2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9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</row>
    <row r="26" ht="14.2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9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</row>
    <row r="27" ht="14.2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9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</row>
    <row r="28" ht="14.2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9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</row>
    <row r="29" ht="14.2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108"/>
      <c r="L29" s="108"/>
      <c r="M29" s="108"/>
      <c r="N29" s="108"/>
      <c r="O29" s="108"/>
      <c r="P29" s="108"/>
      <c r="Q29" s="108"/>
      <c r="R29" s="108"/>
      <c r="S29" s="108"/>
      <c r="T29" s="108"/>
      <c r="U29" s="108"/>
      <c r="V29" s="109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</row>
    <row r="30" ht="14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108"/>
      <c r="L30" s="108"/>
      <c r="M30" s="108"/>
      <c r="N30" s="108"/>
      <c r="O30" s="108"/>
      <c r="P30" s="108"/>
      <c r="Q30" s="108"/>
      <c r="R30" s="108"/>
      <c r="S30" s="108"/>
      <c r="T30" s="108"/>
      <c r="U30" s="108"/>
      <c r="V30" s="109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</row>
    <row r="31" ht="14.2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108"/>
      <c r="L31" s="108"/>
      <c r="M31" s="108"/>
      <c r="N31" s="108"/>
      <c r="O31" s="108"/>
      <c r="P31" s="108"/>
      <c r="Q31" s="108"/>
      <c r="R31" s="108"/>
      <c r="S31" s="108"/>
      <c r="T31" s="108"/>
      <c r="U31" s="108"/>
      <c r="V31" s="109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</row>
    <row r="32" ht="14.2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9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</row>
    <row r="33" ht="14.2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9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</row>
    <row r="34" ht="14.2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9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</row>
    <row r="35" ht="14.2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9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</row>
    <row r="36" ht="14.25" customHeight="1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9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</row>
    <row r="37" ht="14.25" customHeight="1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108"/>
      <c r="L37" s="108"/>
      <c r="M37" s="108"/>
      <c r="N37" s="108"/>
      <c r="O37" s="108"/>
      <c r="P37" s="108"/>
      <c r="Q37" s="108"/>
      <c r="R37" s="108"/>
      <c r="S37" s="108"/>
      <c r="T37" s="108"/>
      <c r="U37" s="108"/>
      <c r="V37" s="109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</row>
    <row r="38" ht="14.25" customHeight="1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9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</row>
    <row r="39" ht="14.25" customHeight="1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9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</row>
    <row r="40" ht="14.25" customHeight="1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9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</row>
    <row r="41" ht="14.25" customHeight="1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9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</row>
    <row r="42" ht="14.25" customHeight="1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9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</row>
    <row r="43" ht="14.25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9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</row>
    <row r="44" ht="14.25" customHeight="1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9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</row>
    <row r="45" ht="14.25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9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</row>
    <row r="46" ht="14.25" customHeight="1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9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</row>
    <row r="47" ht="14.2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9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</row>
    <row r="48" ht="14.25" customHeight="1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9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</row>
    <row r="49" ht="14.2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9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</row>
    <row r="50" ht="14.25" customHeight="1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9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</row>
    <row r="51" ht="14.25" customHeigh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9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</row>
    <row r="52" ht="14.2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9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</row>
    <row r="53" ht="14.2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9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</row>
    <row r="54" ht="14.25" customHeight="1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9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</row>
    <row r="55" ht="14.25" customHeight="1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9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</row>
    <row r="56" ht="14.25" customHeight="1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9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</row>
    <row r="57" ht="14.25" customHeight="1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9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</row>
    <row r="58" ht="14.25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8"/>
      <c r="V58" s="109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</row>
    <row r="59" ht="14.25" customHeight="1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9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</row>
    <row r="60" ht="14.25" customHeight="1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108"/>
      <c r="L60" s="108"/>
      <c r="M60" s="108"/>
      <c r="N60" s="108"/>
      <c r="O60" s="108"/>
      <c r="P60" s="108"/>
      <c r="Q60" s="108"/>
      <c r="R60" s="108"/>
      <c r="S60" s="108"/>
      <c r="T60" s="108"/>
      <c r="U60" s="108"/>
      <c r="V60" s="109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</row>
    <row r="61" ht="14.25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9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</row>
    <row r="62" ht="14.25" customHeight="1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9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</row>
    <row r="63" ht="14.25" customHeight="1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108"/>
      <c r="L63" s="108"/>
      <c r="M63" s="108"/>
      <c r="N63" s="108"/>
      <c r="O63" s="108"/>
      <c r="P63" s="108"/>
      <c r="Q63" s="108"/>
      <c r="R63" s="108"/>
      <c r="S63" s="108"/>
      <c r="T63" s="108"/>
      <c r="U63" s="108"/>
      <c r="V63" s="109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</row>
    <row r="64" ht="14.25" customHeight="1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9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</row>
    <row r="65" ht="14.25" customHeight="1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9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</row>
    <row r="66" ht="14.25" customHeight="1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9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</row>
    <row r="67" ht="14.25" customHeight="1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9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</row>
    <row r="68" ht="14.25" customHeight="1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9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</row>
    <row r="69" ht="14.25" customHeight="1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9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</row>
    <row r="70" ht="14.25" customHeight="1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9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</row>
    <row r="71" ht="14.25" customHeight="1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9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</row>
    <row r="72" ht="14.25" customHeight="1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9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</row>
    <row r="73" ht="14.25" customHeight="1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9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</row>
    <row r="74" ht="14.25" customHeight="1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9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</row>
    <row r="75" ht="14.25" customHeight="1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9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</row>
    <row r="76" ht="14.25" customHeight="1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9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</row>
    <row r="77" ht="14.25" customHeight="1">
      <c r="A77" s="21"/>
      <c r="B77" s="21"/>
      <c r="C77" s="21"/>
      <c r="D77" s="21"/>
      <c r="E77" s="21"/>
      <c r="F77" s="21"/>
      <c r="G77" s="21"/>
      <c r="H77" s="21"/>
      <c r="I77" s="21"/>
      <c r="J77" s="21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9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</row>
    <row r="78" ht="14.25" customHeight="1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9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</row>
    <row r="79" ht="14.25" customHeight="1">
      <c r="A79" s="21"/>
      <c r="B79" s="21"/>
      <c r="C79" s="21"/>
      <c r="D79" s="21"/>
      <c r="E79" s="21"/>
      <c r="F79" s="21"/>
      <c r="G79" s="21"/>
      <c r="H79" s="21"/>
      <c r="I79" s="21"/>
      <c r="J79" s="21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9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</row>
    <row r="80" ht="14.25" customHeight="1">
      <c r="A80" s="21"/>
      <c r="B80" s="21"/>
      <c r="C80" s="21"/>
      <c r="D80" s="21"/>
      <c r="E80" s="21"/>
      <c r="F80" s="21"/>
      <c r="G80" s="21"/>
      <c r="H80" s="21"/>
      <c r="I80" s="21"/>
      <c r="J80" s="21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9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</row>
    <row r="81" ht="14.25" customHeight="1">
      <c r="A81" s="21"/>
      <c r="B81" s="21"/>
      <c r="C81" s="21"/>
      <c r="D81" s="21"/>
      <c r="E81" s="21"/>
      <c r="F81" s="21"/>
      <c r="G81" s="21"/>
      <c r="H81" s="21"/>
      <c r="I81" s="21"/>
      <c r="J81" s="21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9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</row>
    <row r="82" ht="14.25" customHeight="1">
      <c r="A82" s="21"/>
      <c r="B82" s="21"/>
      <c r="C82" s="21"/>
      <c r="D82" s="21"/>
      <c r="E82" s="21"/>
      <c r="F82" s="21"/>
      <c r="G82" s="21"/>
      <c r="H82" s="21"/>
      <c r="I82" s="21"/>
      <c r="J82" s="21"/>
      <c r="K82" s="108"/>
      <c r="L82" s="108"/>
      <c r="M82" s="108"/>
      <c r="N82" s="108"/>
      <c r="O82" s="108"/>
      <c r="P82" s="108"/>
      <c r="Q82" s="108"/>
      <c r="R82" s="108"/>
      <c r="S82" s="108"/>
      <c r="T82" s="108"/>
      <c r="U82" s="108"/>
      <c r="V82" s="109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</row>
    <row r="83" ht="14.25" customHeight="1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9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</row>
    <row r="84" ht="14.25" customHeight="1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9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</row>
    <row r="85" ht="14.25" customHeight="1">
      <c r="A85" s="21"/>
      <c r="B85" s="21"/>
      <c r="C85" s="21"/>
      <c r="D85" s="21"/>
      <c r="E85" s="21"/>
      <c r="F85" s="21"/>
      <c r="G85" s="21"/>
      <c r="H85" s="21"/>
      <c r="I85" s="21"/>
      <c r="J85" s="21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9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</row>
    <row r="86" ht="14.25" customHeight="1">
      <c r="A86" s="21"/>
      <c r="B86" s="21"/>
      <c r="C86" s="21"/>
      <c r="D86" s="21"/>
      <c r="E86" s="21"/>
      <c r="F86" s="21"/>
      <c r="G86" s="21"/>
      <c r="H86" s="21"/>
      <c r="I86" s="21"/>
      <c r="J86" s="21"/>
      <c r="K86" s="108"/>
      <c r="L86" s="108"/>
      <c r="M86" s="108"/>
      <c r="N86" s="108"/>
      <c r="O86" s="108"/>
      <c r="P86" s="108"/>
      <c r="Q86" s="108"/>
      <c r="R86" s="108"/>
      <c r="S86" s="108"/>
      <c r="T86" s="108"/>
      <c r="U86" s="108"/>
      <c r="V86" s="109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</row>
    <row r="87" ht="14.25" customHeight="1">
      <c r="A87" s="21"/>
      <c r="B87" s="21"/>
      <c r="C87" s="21"/>
      <c r="D87" s="21"/>
      <c r="E87" s="21"/>
      <c r="F87" s="21"/>
      <c r="G87" s="21"/>
      <c r="H87" s="21"/>
      <c r="I87" s="21"/>
      <c r="J87" s="21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9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</row>
    <row r="88" ht="14.25" customHeight="1">
      <c r="A88" s="21"/>
      <c r="B88" s="21"/>
      <c r="C88" s="21"/>
      <c r="D88" s="21"/>
      <c r="E88" s="21"/>
      <c r="F88" s="21"/>
      <c r="G88" s="21"/>
      <c r="H88" s="21"/>
      <c r="I88" s="21"/>
      <c r="J88" s="21"/>
      <c r="K88" s="108"/>
      <c r="L88" s="108"/>
      <c r="M88" s="108"/>
      <c r="N88" s="108"/>
      <c r="O88" s="108"/>
      <c r="P88" s="108"/>
      <c r="Q88" s="108"/>
      <c r="R88" s="108"/>
      <c r="S88" s="108"/>
      <c r="T88" s="108"/>
      <c r="U88" s="108"/>
      <c r="V88" s="109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</row>
    <row r="89" ht="14.25" customHeight="1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108"/>
      <c r="L89" s="108"/>
      <c r="M89" s="108"/>
      <c r="N89" s="108"/>
      <c r="O89" s="108"/>
      <c r="P89" s="108"/>
      <c r="Q89" s="108"/>
      <c r="R89" s="108"/>
      <c r="S89" s="108"/>
      <c r="T89" s="108"/>
      <c r="U89" s="108"/>
      <c r="V89" s="109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</row>
    <row r="90" ht="14.25" customHeight="1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9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</row>
    <row r="91" ht="14.25" customHeight="1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9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</row>
    <row r="92" ht="14.25" customHeight="1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108"/>
      <c r="L92" s="108"/>
      <c r="M92" s="108"/>
      <c r="N92" s="108"/>
      <c r="O92" s="108"/>
      <c r="P92" s="108"/>
      <c r="Q92" s="108"/>
      <c r="R92" s="108"/>
      <c r="S92" s="108"/>
      <c r="T92" s="108"/>
      <c r="U92" s="108"/>
      <c r="V92" s="109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</row>
    <row r="93" ht="14.25" customHeight="1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9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</row>
    <row r="94" ht="14.25" customHeight="1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9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</row>
    <row r="95" ht="14.25" customHeight="1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9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</row>
    <row r="96" ht="14.25" customHeight="1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9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</row>
    <row r="97" ht="14.25" customHeight="1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108"/>
      <c r="L97" s="108"/>
      <c r="M97" s="108"/>
      <c r="N97" s="108"/>
      <c r="O97" s="108"/>
      <c r="P97" s="108"/>
      <c r="Q97" s="108"/>
      <c r="R97" s="108"/>
      <c r="S97" s="108"/>
      <c r="T97" s="108"/>
      <c r="U97" s="108"/>
      <c r="V97" s="109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</row>
    <row r="98" ht="14.25" customHeight="1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108"/>
      <c r="L98" s="108"/>
      <c r="M98" s="108"/>
      <c r="N98" s="108"/>
      <c r="O98" s="108"/>
      <c r="P98" s="108"/>
      <c r="Q98" s="108"/>
      <c r="R98" s="108"/>
      <c r="S98" s="108"/>
      <c r="T98" s="108"/>
      <c r="U98" s="108"/>
      <c r="V98" s="109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</row>
    <row r="99" ht="14.25" customHeight="1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108"/>
      <c r="L99" s="108"/>
      <c r="M99" s="108"/>
      <c r="N99" s="108"/>
      <c r="O99" s="108"/>
      <c r="P99" s="108"/>
      <c r="Q99" s="108"/>
      <c r="R99" s="108"/>
      <c r="S99" s="108"/>
      <c r="T99" s="108"/>
      <c r="U99" s="108"/>
      <c r="V99" s="109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</row>
    <row r="100" ht="14.25" customHeight="1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9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</row>
  </sheetData>
  <printOptions/>
  <pageMargins bottom="1.1434721946716309" footer="0.0" header="0.0" left="0.6998611092567444" right="0.6998611092567444" top="1.1434721946716309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itlesOfParts>
    <vt:vector baseType="lpstr" size="3">
      <vt:lpstr>Tanks&amp;Guns</vt:lpstr>
      <vt:lpstr>ships</vt:lpstr>
      <vt:lpstr>planes</vt:lpstr>
    </vt:vector>
  </TitlesOfParts>
  <Application>Hancom Office Hancell 2014</Application>
  <AppVersion>0900.0100.60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2006-09-16T00:00:00.000</dcterms:created>
  <dc:creator>dani</dc:creator>
  <cp:lastModifiedBy>laynejul14</cp:lastModifiedBy>
  <dcterms:modified xsi:type="dcterms:W3CDTF">2018-09-12T21:13:11.831</dcterms:modified>
  <cp:revision>39</cp:revision>
</cp:coreProperties>
</file>